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Planilha2" sheetId="1" r:id="rId1"/>
    <sheet name="Cronograma 3" sheetId="6" r:id="rId2"/>
  </sheets>
  <definedNames>
    <definedName name="_xlnm.Print_Area" localSheetId="0">Planilha2!$B$1:$Q$55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6"/>
  <c r="H10"/>
  <c r="H11"/>
  <c r="H13"/>
  <c r="H9"/>
  <c r="G15"/>
  <c r="E15"/>
  <c r="D15"/>
  <c r="Q50" i="1"/>
  <c r="Q51"/>
  <c r="Q52"/>
  <c r="Q49"/>
  <c r="Q47"/>
  <c r="Q46"/>
  <c r="Q43"/>
  <c r="Q44"/>
  <c r="Q42"/>
  <c r="Q36"/>
  <c r="Q37"/>
  <c r="Q38"/>
  <c r="Q39"/>
  <c r="Q40"/>
  <c r="Q35"/>
  <c r="Q34"/>
  <c r="Q18"/>
  <c r="Q19"/>
  <c r="Q20"/>
  <c r="Q21"/>
  <c r="Q22"/>
  <c r="Q23"/>
  <c r="Q24"/>
  <c r="Q29"/>
  <c r="Q30"/>
  <c r="Q31"/>
  <c r="Q32"/>
  <c r="Q17"/>
  <c r="Q25"/>
  <c r="Q26"/>
  <c r="Q27"/>
  <c r="Q28"/>
  <c r="Q11"/>
  <c r="Q12"/>
  <c r="Q13"/>
  <c r="Q8"/>
  <c r="Q9"/>
  <c r="Q10"/>
  <c r="Q14"/>
  <c r="Q15"/>
  <c r="Q7"/>
  <c r="P52"/>
  <c r="O52"/>
  <c r="O51"/>
  <c r="P51"/>
  <c r="P50"/>
  <c r="O50"/>
  <c r="P49"/>
  <c r="O49"/>
  <c r="P47"/>
  <c r="O47"/>
  <c r="P46"/>
  <c r="O46"/>
  <c r="P44"/>
  <c r="O44"/>
  <c r="O43"/>
  <c r="P43"/>
  <c r="P42"/>
  <c r="O42"/>
  <c r="P40"/>
  <c r="O40"/>
  <c r="P39"/>
  <c r="O39"/>
  <c r="P38"/>
  <c r="O38"/>
  <c r="P37"/>
  <c r="O37"/>
  <c r="P36"/>
  <c r="O36"/>
  <c r="P35"/>
  <c r="O35"/>
  <c r="O34"/>
  <c r="P34"/>
  <c r="P32"/>
  <c r="O32"/>
  <c r="J32"/>
  <c r="P31"/>
  <c r="O31"/>
  <c r="P30"/>
  <c r="O30"/>
  <c r="O29"/>
  <c r="P29"/>
  <c r="P28"/>
  <c r="O28"/>
  <c r="P27"/>
  <c r="O27"/>
  <c r="P26"/>
  <c r="O26"/>
  <c r="P25"/>
  <c r="O25"/>
  <c r="P21"/>
  <c r="O21"/>
  <c r="J21"/>
  <c r="P20"/>
  <c r="O20"/>
  <c r="P19"/>
  <c r="O19"/>
  <c r="P18"/>
  <c r="O18"/>
  <c r="P17"/>
  <c r="O17"/>
  <c r="P15"/>
  <c r="O15"/>
  <c r="O14"/>
  <c r="P14"/>
  <c r="P13"/>
  <c r="O13"/>
  <c r="O12"/>
  <c r="P12"/>
  <c r="O11"/>
  <c r="P11"/>
  <c r="O10"/>
  <c r="P10"/>
  <c r="P9"/>
  <c r="O9"/>
  <c r="P8"/>
  <c r="O8"/>
  <c r="P7"/>
  <c r="O7"/>
  <c r="J26"/>
  <c r="J33"/>
  <c r="J49"/>
  <c r="J44"/>
  <c r="J31"/>
  <c r="J52"/>
  <c r="J51"/>
  <c r="J50"/>
  <c r="J47"/>
  <c r="J46"/>
  <c r="J43"/>
  <c r="J42"/>
  <c r="J30"/>
  <c r="J29"/>
  <c r="J28"/>
  <c r="J27"/>
  <c r="J25"/>
  <c r="J24"/>
  <c r="J23"/>
  <c r="J22"/>
  <c r="J20"/>
  <c r="J19"/>
  <c r="J15"/>
  <c r="J14"/>
  <c r="J13"/>
  <c r="J12"/>
  <c r="J11"/>
  <c r="J10"/>
  <c r="J9"/>
  <c r="J8"/>
  <c r="J7"/>
  <c r="H15" i="6" l="1"/>
  <c r="P45" i="1"/>
  <c r="O45"/>
  <c r="J45"/>
  <c r="J48"/>
  <c r="O48"/>
  <c r="J41"/>
  <c r="P33"/>
  <c r="P41"/>
  <c r="O41"/>
  <c r="P48"/>
  <c r="J6"/>
  <c r="J16"/>
  <c r="O33"/>
  <c r="P6"/>
  <c r="P16"/>
  <c r="O6"/>
  <c r="Q6"/>
  <c r="O16"/>
  <c r="J53" l="1"/>
  <c r="J55" s="1"/>
  <c r="P53"/>
  <c r="P54" s="1"/>
  <c r="O53"/>
  <c r="O54" s="1"/>
  <c r="O55" s="1"/>
  <c r="Q53"/>
  <c r="Q54" s="1"/>
  <c r="P55" l="1"/>
  <c r="Q55"/>
</calcChain>
</file>

<file path=xl/sharedStrings.xml><?xml version="1.0" encoding="utf-8"?>
<sst xmlns="http://schemas.openxmlformats.org/spreadsheetml/2006/main" count="264" uniqueCount="177">
  <si>
    <r>
      <rPr>
        <sz val="10"/>
        <color rgb="FF010202"/>
        <rFont val="Calibri"/>
        <family val="2"/>
        <scheme val="minor"/>
      </rPr>
      <t>M2</t>
    </r>
  </si>
  <si>
    <t>CDHU</t>
  </si>
  <si>
    <t>M2</t>
  </si>
  <si>
    <t>OBS</t>
  </si>
  <si>
    <t>1.2</t>
  </si>
  <si>
    <t>M3</t>
  </si>
  <si>
    <t>54.03.230</t>
  </si>
  <si>
    <t>DESCRIÇÃO</t>
  </si>
  <si>
    <t>TOTAL</t>
  </si>
  <si>
    <t>M</t>
  </si>
  <si>
    <t>1.1</t>
  </si>
  <si>
    <t>1.3</t>
  </si>
  <si>
    <t>02.10.040</t>
  </si>
  <si>
    <t>03.07.010</t>
  </si>
  <si>
    <t>Item</t>
  </si>
  <si>
    <t>Fonte dos Serviços</t>
  </si>
  <si>
    <t>Código dos Serviços</t>
  </si>
  <si>
    <t>Descrição dos Serviços</t>
  </si>
  <si>
    <t>Unidade de medida</t>
  </si>
  <si>
    <t>Quantidade</t>
  </si>
  <si>
    <t>Preço Unitário</t>
  </si>
  <si>
    <t>Valor Total</t>
  </si>
  <si>
    <t>EXECUÇÃO DE EMISSÁRIO DE ESGOTO</t>
  </si>
  <si>
    <t>SERVIÇOS PRELIMINARES E COMPLEMENTARES</t>
  </si>
  <si>
    <t>02.08.050</t>
  </si>
  <si>
    <t>Placa em lona com impressão digital e estrutura em madeira</t>
  </si>
  <si>
    <t>1.1.1</t>
  </si>
  <si>
    <t>1.1.2</t>
  </si>
  <si>
    <t>02.02.150</t>
  </si>
  <si>
    <t>UNxMÊS</t>
  </si>
  <si>
    <t>1.1.3</t>
  </si>
  <si>
    <t>1.1.4</t>
  </si>
  <si>
    <t>1.1.5</t>
  </si>
  <si>
    <t>1.1.6</t>
  </si>
  <si>
    <t>1.1.7</t>
  </si>
  <si>
    <t>1.1.8</t>
  </si>
  <si>
    <t>1.1.9</t>
  </si>
  <si>
    <t>02.01.010</t>
  </si>
  <si>
    <t>UN.</t>
  </si>
  <si>
    <t>02.02.180</t>
  </si>
  <si>
    <t>02.01.100</t>
  </si>
  <si>
    <t>TUBULAÇÕES E PVs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</si>
  <si>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</si>
  <si>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</si>
  <si>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</si>
  <si>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</si>
  <si>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</si>
  <si>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</si>
  <si>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</si>
  <si>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</si>
  <si>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</si>
  <si>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</si>
  <si>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</si>
  <si>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07.01.020</t>
  </si>
  <si>
    <t>07.11.020</t>
  </si>
  <si>
    <t>49.12.110</t>
  </si>
  <si>
    <t>49.12.115</t>
  </si>
  <si>
    <t>46.08.020</t>
  </si>
  <si>
    <t>49.12.120</t>
  </si>
  <si>
    <t>07.03.010</t>
  </si>
  <si>
    <t>1.3.1</t>
  </si>
  <si>
    <t>1.3.3</t>
  </si>
  <si>
    <t>RECOMPOSIÇÃO ASFÁLTICA</t>
  </si>
  <si>
    <t>54.03.210</t>
  </si>
  <si>
    <t>1.4</t>
  </si>
  <si>
    <t>DEMOLIÇÃO E RECOMPOSIÇÃO DE GUIAS E SARJETAS</t>
  </si>
  <si>
    <t>1.4.1</t>
  </si>
  <si>
    <t>1.4.2</t>
  </si>
  <si>
    <r>
      <t>Locação de container tipo depósito - área mínima de 13,80 m</t>
    </r>
    <r>
      <rPr>
        <vertAlign val="superscript"/>
        <sz val="10"/>
        <color rgb="FF010202"/>
        <rFont val="Calibri"/>
        <family val="2"/>
        <scheme val="minor"/>
      </rPr>
      <t>2</t>
    </r>
  </si>
  <si>
    <t>Locação de rede de canalização</t>
  </si>
  <si>
    <t>Reaterro compactado mecanizado de vala ou cava com compactador</t>
  </si>
  <si>
    <t>Interligação de tubulação existente em PV existente, inclusive adaptação</t>
  </si>
  <si>
    <t>Chaminé para poço de visita tipo PMSP em alvenaria, diâmetro interno 70 cm - pescoço</t>
  </si>
  <si>
    <t>Regularização e nivelamento do fundo da vala, com lastro de areia de 10 cm</t>
  </si>
  <si>
    <t>Base de concreto magro (esp. 10 cm) para poço de visita</t>
  </si>
  <si>
    <t>Demolição mecanizada de pavimento asfaltico, inclusive fragmentação e acomodação do material</t>
  </si>
  <si>
    <t>Imprimação betuminosa ligante</t>
  </si>
  <si>
    <t>Usinado quante - CBUQ</t>
  </si>
  <si>
    <t>Demolição mecanizada de sarjeta ou sarjetão, inclusive fragmentação e acomodação do material</t>
  </si>
  <si>
    <t>Execução de perfil extrusado no local</t>
  </si>
  <si>
    <t>Transporte de entulho e material excedente ao bota-fora autorizado, raio até 3 km</t>
  </si>
  <si>
    <t>1.5</t>
  </si>
  <si>
    <t>1.5.1</t>
  </si>
  <si>
    <t>1.5.2</t>
  </si>
  <si>
    <t>1.5.3</t>
  </si>
  <si>
    <t>1.5.4</t>
  </si>
  <si>
    <t>Desmobilização final e limpeza geral da área de obras, com destinação de resíduos</t>
  </si>
  <si>
    <t>02.09.040</t>
  </si>
  <si>
    <t>02.02.190</t>
  </si>
  <si>
    <t>SUBTOTAL</t>
  </si>
  <si>
    <t>BDI 24,52%</t>
  </si>
  <si>
    <t>TOTAL GERAL DA OBRA</t>
  </si>
  <si>
    <t>OBRA: Construção emissário Dona Bella</t>
  </si>
  <si>
    <t>ORDEM</t>
  </si>
  <si>
    <t>MÊS 01</t>
  </si>
  <si>
    <t>MÊS 02</t>
  </si>
  <si>
    <t>MÊS 03</t>
  </si>
  <si>
    <t>Total por período</t>
  </si>
  <si>
    <t>02.01.060</t>
  </si>
  <si>
    <t>Engenheiro civil - supervisão, acompanhamento e apoio</t>
  </si>
  <si>
    <t>H</t>
  </si>
  <si>
    <t>02.01.080</t>
  </si>
  <si>
    <t>Engarregado geral de obras</t>
  </si>
  <si>
    <t>Serviço de topógrafo</t>
  </si>
  <si>
    <t>Fornecimento provisório de água potével e energia elétrica ao canteiro</t>
  </si>
  <si>
    <t>Instalação completa do canteiro de obras, com barracão, abrigo, energia provisória e fechamento</t>
  </si>
  <si>
    <t>46.05.070</t>
  </si>
  <si>
    <t>Execução de poço de visita tipo PMSP até 2,0 m de profundidade</t>
  </si>
  <si>
    <t>Execução de poço de visita tipo PMSP até 3,0 m de profundidade</t>
  </si>
  <si>
    <t>Execução Poço de visita tipo PMSP acima de 3,0 m, com escoramento</t>
  </si>
  <si>
    <t>11.18.020</t>
  </si>
  <si>
    <t>Lastro de areia (berço)</t>
  </si>
  <si>
    <t>11.18.040</t>
  </si>
  <si>
    <t>Latro de brita (berço)</t>
  </si>
  <si>
    <t>05.01.210</t>
  </si>
  <si>
    <t>Motobomba centrifuga, motor a gasolina, d=2"</t>
  </si>
  <si>
    <t>1.2.12</t>
  </si>
  <si>
    <t>1.2.13</t>
  </si>
  <si>
    <t>48.12.100</t>
  </si>
  <si>
    <t>03.01.270</t>
  </si>
  <si>
    <t>54.06.151</t>
  </si>
  <si>
    <t>LIMPEZA DE TERRENO E TESTE</t>
  </si>
  <si>
    <t>46.13.020</t>
  </si>
  <si>
    <t>Limpeza mecanizada do terreno, inclusive troncos até 15 cm de  diâmetro, com caminhão à disposição dentro e fora da obra, com transporte no raio de até 1 km</t>
  </si>
  <si>
    <t>Ensaio de estanqueidade em rede coletora de esgoto</t>
  </si>
  <si>
    <t>TOTAL A EXECUTAR</t>
  </si>
  <si>
    <t>08.01.020</t>
  </si>
  <si>
    <t>Escoramento de solo contínuo</t>
  </si>
  <si>
    <t>1.2.2.1</t>
  </si>
  <si>
    <t>14.11.271</t>
  </si>
  <si>
    <t>Alvenaria de bloco de concreto estrutural 19 cm - Classe A</t>
  </si>
  <si>
    <t>1.2.2.2</t>
  </si>
  <si>
    <t>1.2.2.3</t>
  </si>
  <si>
    <t>Lançamento e adensamento de concreto ou massa em fundação</t>
  </si>
  <si>
    <t>11.16.040</t>
  </si>
  <si>
    <t>10.01.040</t>
  </si>
  <si>
    <t>Armadura em barra de aço CA 50 ( A ou B ) fyK = 500 Mpa</t>
  </si>
  <si>
    <t>CAIXA DE PASSAGEM 4,30 X 2,00 COM TAMPA</t>
  </si>
  <si>
    <t>1.2.2.4</t>
  </si>
  <si>
    <t>1.2.2.5</t>
  </si>
  <si>
    <t>17.02.020</t>
  </si>
  <si>
    <t>Chapisco</t>
  </si>
  <si>
    <t>KG</t>
  </si>
  <si>
    <t>1.2.2.6</t>
  </si>
  <si>
    <t>17.02.120</t>
  </si>
  <si>
    <t>Emboço comum</t>
  </si>
  <si>
    <t>Escavação e carga mecanizada em solo de 1ª categoria, em campo aberto</t>
  </si>
  <si>
    <t>MATERIAL</t>
  </si>
  <si>
    <t>M.O</t>
  </si>
  <si>
    <t>TOTAL MATERIAL</t>
  </si>
  <si>
    <t>VALOR TOTAL M.O</t>
  </si>
  <si>
    <t xml:space="preserve">Base dos boletins adotados: CDHU 199 com Desoneração </t>
  </si>
  <si>
    <t>TOTAL GERAL</t>
  </si>
  <si>
    <t>Banheiro químico modelo Standard, com manutenção conforme exigências da CETESB</t>
  </si>
  <si>
    <t>02.01.180</t>
  </si>
  <si>
    <t>Poço de visita em alvenaria tipo PMSP - balão</t>
  </si>
  <si>
    <t>Tampão em ferro fundido, diâmetro de 600 mm, classe C 300 (ruptura &gt; 300 kN)</t>
  </si>
  <si>
    <t>49.06.410</t>
  </si>
  <si>
    <t>11.01.130</t>
  </si>
  <si>
    <t xml:space="preserve">Concreto usinado FCK = 25 MPA </t>
  </si>
  <si>
    <t>05.08.060</t>
  </si>
  <si>
    <t>TOTAL R$ MATERIAL / M.O</t>
  </si>
  <si>
    <t>Assentamento Tubo PVC rígido (tubo fornecido pelo SAAEI), tipo coletor de esgoto, junta elástica, DN = 300 mm, inclusive conexões</t>
  </si>
  <si>
    <t>DATA BASE: Ano 2025</t>
  </si>
  <si>
    <t>Execução</t>
  </si>
  <si>
    <t>PLANILHA ORÇAMENTÁRIA - ANEXO 01</t>
  </si>
  <si>
    <t>1.3.2</t>
  </si>
  <si>
    <t>SAAEI - Serviço Autônomo de Água e Esgota de Itápolis  - Obra Construção Novo Emissário (setor Dona Bella)</t>
  </si>
  <si>
    <t>SAAEI - SERVIÇO AUTÔNOMO DE ÁGUA E ESGOTO DE ITÁPOLIS</t>
  </si>
  <si>
    <t>Tubulações e Pv</t>
  </si>
  <si>
    <t>Caixa de Passagem</t>
  </si>
  <si>
    <t xml:space="preserve">Recomposição Asfáltica </t>
  </si>
  <si>
    <t>Demolição e Recomposição</t>
  </si>
  <si>
    <t>Limpeza e Teste</t>
  </si>
  <si>
    <t>Serviço Preliminar</t>
  </si>
  <si>
    <t>CRONOGRAMA FÍSICO FINANCEIRO - Anexo II</t>
  </si>
  <si>
    <t>MÊS 04</t>
  </si>
</sst>
</file>

<file path=xl/styles.xml><?xml version="1.0" encoding="utf-8"?>
<styleSheet xmlns="http://schemas.openxmlformats.org/spreadsheetml/2006/main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&quot;R$&quot;\ #,##0.00"/>
  </numFmts>
  <fonts count="15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10202"/>
      <name val="Calibri"/>
      <family val="2"/>
      <scheme val="minor"/>
    </font>
    <font>
      <b/>
      <sz val="10"/>
      <color rgb="FF010202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vertAlign val="superscript"/>
      <sz val="10"/>
      <color rgb="FF010202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rgb="FF010202"/>
      </bottom>
      <diagonal/>
    </border>
    <border>
      <left style="thin">
        <color rgb="FF010202"/>
      </left>
      <right style="thin">
        <color rgb="FF010202"/>
      </right>
      <top style="thin">
        <color rgb="FF010202"/>
      </top>
      <bottom style="thin">
        <color rgb="FF010202"/>
      </bottom>
      <diagonal/>
    </border>
    <border>
      <left/>
      <right/>
      <top style="thin">
        <color rgb="FF010202"/>
      </top>
      <bottom style="thin">
        <color rgb="FF010202"/>
      </bottom>
      <diagonal/>
    </border>
    <border>
      <left/>
      <right style="thin">
        <color rgb="FF010202"/>
      </right>
      <top style="thin">
        <color rgb="FF010202"/>
      </top>
      <bottom style="thin">
        <color rgb="FF010202"/>
      </bottom>
      <diagonal/>
    </border>
    <border>
      <left/>
      <right/>
      <top style="thin">
        <color rgb="FF010202"/>
      </top>
      <bottom/>
      <diagonal/>
    </border>
    <border>
      <left style="thin">
        <color rgb="FF010202"/>
      </left>
      <right style="thin">
        <color rgb="FF010202"/>
      </right>
      <top/>
      <bottom style="thin">
        <color rgb="FF01020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1020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10202"/>
      </left>
      <right/>
      <top/>
      <bottom style="thin">
        <color rgb="FF010202"/>
      </bottom>
      <diagonal/>
    </border>
    <border>
      <left style="thin">
        <color rgb="FF010202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10202"/>
      </left>
      <right style="thin">
        <color rgb="FF010202"/>
      </right>
      <top style="thin">
        <color rgb="FF010202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rgb="FF010202"/>
      </right>
      <top/>
      <bottom style="thin">
        <color rgb="FF01020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66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shrinkToFit="1"/>
    </xf>
    <xf numFmtId="4" fontId="2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top"/>
    </xf>
    <xf numFmtId="4" fontId="2" fillId="0" borderId="0" xfId="0" applyNumberFormat="1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center" wrapText="1"/>
    </xf>
    <xf numFmtId="4" fontId="4" fillId="0" borderId="6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44" fontId="4" fillId="0" borderId="6" xfId="3" applyFont="1" applyFill="1" applyBorder="1" applyAlignment="1">
      <alignment horizontal="center" vertical="center" shrinkToFit="1"/>
    </xf>
    <xf numFmtId="44" fontId="4" fillId="0" borderId="2" xfId="3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center" vertical="center"/>
    </xf>
    <xf numFmtId="44" fontId="2" fillId="0" borderId="0" xfId="0" applyNumberFormat="1" applyFont="1" applyFill="1" applyBorder="1" applyAlignment="1">
      <alignment horizontal="left" vertical="top"/>
    </xf>
    <xf numFmtId="44" fontId="2" fillId="0" borderId="0" xfId="3" applyFont="1" applyFill="1" applyBorder="1" applyAlignment="1">
      <alignment horizontal="left" vertical="top" wrapText="1"/>
    </xf>
    <xf numFmtId="44" fontId="2" fillId="0" borderId="0" xfId="3" applyFont="1" applyFill="1" applyBorder="1" applyAlignment="1">
      <alignment horizontal="left" vertical="top"/>
    </xf>
    <xf numFmtId="44" fontId="4" fillId="0" borderId="13" xfId="3" applyFont="1" applyFill="1" applyBorder="1" applyAlignment="1">
      <alignment horizontal="center" vertical="center" shrinkToFit="1"/>
    </xf>
    <xf numFmtId="4" fontId="2" fillId="0" borderId="7" xfId="0" applyNumberFormat="1" applyFon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44" fontId="4" fillId="0" borderId="14" xfId="3" applyFont="1" applyFill="1" applyBorder="1" applyAlignment="1">
      <alignment horizontal="center" vertical="center" shrinkToFit="1"/>
    </xf>
    <xf numFmtId="44" fontId="6" fillId="0" borderId="7" xfId="0" applyNumberFormat="1" applyFont="1" applyFill="1" applyBorder="1" applyAlignment="1">
      <alignment vertical="center" wrapText="1"/>
    </xf>
    <xf numFmtId="44" fontId="8" fillId="0" borderId="7" xfId="0" applyNumberFormat="1" applyFont="1" applyFill="1" applyBorder="1" applyAlignment="1">
      <alignment horizontal="left" vertical="top"/>
    </xf>
    <xf numFmtId="44" fontId="8" fillId="0" borderId="22" xfId="3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4" fontId="5" fillId="0" borderId="6" xfId="0" applyNumberFormat="1" applyFont="1" applyFill="1" applyBorder="1" applyAlignment="1">
      <alignment horizontal="center" vertical="center" shrinkToFit="1"/>
    </xf>
    <xf numFmtId="44" fontId="5" fillId="0" borderId="6" xfId="3" applyFont="1" applyFill="1" applyBorder="1" applyAlignment="1">
      <alignment horizontal="center" vertical="center" shrinkToFit="1"/>
    </xf>
    <xf numFmtId="44" fontId="5" fillId="0" borderId="13" xfId="3" applyFont="1" applyFill="1" applyBorder="1" applyAlignment="1">
      <alignment horizontal="center" vertical="center" shrinkToFit="1"/>
    </xf>
    <xf numFmtId="0" fontId="10" fillId="0" borderId="26" xfId="0" applyFont="1" applyBorder="1" applyAlignment="1">
      <alignment vertical="center" wrapText="1"/>
    </xf>
    <xf numFmtId="165" fontId="8" fillId="0" borderId="8" xfId="0" applyNumberFormat="1" applyFont="1" applyFill="1" applyBorder="1" applyAlignment="1">
      <alignment horizontal="center" vertical="center"/>
    </xf>
    <xf numFmtId="165" fontId="8" fillId="0" borderId="23" xfId="0" applyNumberFormat="1" applyFont="1" applyFill="1" applyBorder="1" applyAlignment="1">
      <alignment horizontal="center" vertical="center"/>
    </xf>
    <xf numFmtId="165" fontId="8" fillId="0" borderId="7" xfId="0" applyNumberFormat="1" applyFont="1" applyFill="1" applyBorder="1" applyAlignment="1">
      <alignment horizontal="center" vertical="center"/>
    </xf>
    <xf numFmtId="165" fontId="2" fillId="0" borderId="8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10" fillId="0" borderId="28" xfId="0" applyFont="1" applyBorder="1" applyAlignment="1">
      <alignment vertical="center" wrapText="1"/>
    </xf>
    <xf numFmtId="0" fontId="4" fillId="0" borderId="7" xfId="0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4" fillId="3" borderId="2" xfId="0" applyNumberFormat="1" applyFont="1" applyFill="1" applyBorder="1" applyAlignment="1">
      <alignment horizontal="center" vertical="center" shrinkToFit="1"/>
    </xf>
    <xf numFmtId="44" fontId="4" fillId="3" borderId="2" xfId="3" applyFont="1" applyFill="1" applyBorder="1" applyAlignment="1">
      <alignment horizontal="center" vertical="center" shrinkToFit="1"/>
    </xf>
    <xf numFmtId="44" fontId="4" fillId="3" borderId="13" xfId="3" applyFont="1" applyFill="1" applyBorder="1" applyAlignment="1">
      <alignment horizontal="center" vertical="center" shrinkToFit="1"/>
    </xf>
    <xf numFmtId="2" fontId="2" fillId="3" borderId="7" xfId="0" applyNumberFormat="1" applyFont="1" applyFill="1" applyBorder="1" applyAlignment="1">
      <alignment horizontal="center" vertical="center"/>
    </xf>
    <xf numFmtId="165" fontId="2" fillId="3" borderId="7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4" fontId="4" fillId="3" borderId="6" xfId="0" applyNumberFormat="1" applyFont="1" applyFill="1" applyBorder="1" applyAlignment="1">
      <alignment horizontal="center" vertical="center" shrinkToFit="1"/>
    </xf>
    <xf numFmtId="44" fontId="4" fillId="3" borderId="6" xfId="3" applyFont="1" applyFill="1" applyBorder="1" applyAlignment="1">
      <alignment horizontal="center" vertical="center" shrinkToFit="1"/>
    </xf>
    <xf numFmtId="4" fontId="8" fillId="0" borderId="24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44" fontId="4" fillId="0" borderId="7" xfId="3" applyFont="1" applyFill="1" applyBorder="1" applyAlignment="1">
      <alignment horizontal="center" vertical="center" shrinkToFit="1"/>
    </xf>
    <xf numFmtId="2" fontId="2" fillId="0" borderId="7" xfId="0" applyNumberFormat="1" applyFont="1" applyFill="1" applyBorder="1" applyAlignment="1">
      <alignment horizontal="center" vertical="top"/>
    </xf>
    <xf numFmtId="165" fontId="2" fillId="3" borderId="8" xfId="0" applyNumberFormat="1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top"/>
    </xf>
    <xf numFmtId="4" fontId="2" fillId="4" borderId="7" xfId="0" applyNumberFormat="1" applyFont="1" applyFill="1" applyBorder="1" applyAlignment="1">
      <alignment horizontal="center" vertical="center"/>
    </xf>
    <xf numFmtId="44" fontId="6" fillId="5" borderId="7" xfId="3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left" vertical="top"/>
    </xf>
    <xf numFmtId="4" fontId="2" fillId="5" borderId="7" xfId="0" applyNumberFormat="1" applyFont="1" applyFill="1" applyBorder="1" applyAlignment="1">
      <alignment horizontal="center" vertical="center"/>
    </xf>
    <xf numFmtId="165" fontId="8" fillId="5" borderId="7" xfId="0" applyNumberFormat="1" applyFont="1" applyFill="1" applyBorder="1" applyAlignment="1">
      <alignment horizontal="center" vertical="center"/>
    </xf>
    <xf numFmtId="165" fontId="8" fillId="5" borderId="8" xfId="0" applyNumberFormat="1" applyFont="1" applyFill="1" applyBorder="1" applyAlignment="1">
      <alignment horizontal="center" vertical="center"/>
    </xf>
    <xf numFmtId="165" fontId="2" fillId="5" borderId="7" xfId="0" applyNumberFormat="1" applyFont="1" applyFill="1" applyBorder="1" applyAlignment="1">
      <alignment horizontal="center" vertical="center"/>
    </xf>
    <xf numFmtId="44" fontId="6" fillId="4" borderId="5" xfId="0" applyNumberFormat="1" applyFont="1" applyFill="1" applyBorder="1" applyAlignment="1">
      <alignment vertical="center" wrapText="1"/>
    </xf>
    <xf numFmtId="10" fontId="2" fillId="4" borderId="7" xfId="0" applyNumberFormat="1" applyFont="1" applyFill="1" applyBorder="1" applyAlignment="1">
      <alignment horizontal="center" vertical="center"/>
    </xf>
    <xf numFmtId="4" fontId="2" fillId="4" borderId="8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10" fontId="8" fillId="4" borderId="12" xfId="0" applyNumberFormat="1" applyFont="1" applyFill="1" applyBorder="1" applyAlignment="1">
      <alignment horizontal="center" vertical="center"/>
    </xf>
    <xf numFmtId="4" fontId="8" fillId="4" borderId="12" xfId="0" applyNumberFormat="1" applyFont="1" applyFill="1" applyBorder="1" applyAlignment="1">
      <alignment horizontal="center" vertical="center" wrapText="1"/>
    </xf>
    <xf numFmtId="44" fontId="5" fillId="5" borderId="7" xfId="0" applyNumberFormat="1" applyFont="1" applyFill="1" applyBorder="1" applyAlignment="1">
      <alignment vertical="center" wrapText="1"/>
    </xf>
    <xf numFmtId="2" fontId="8" fillId="5" borderId="7" xfId="0" applyNumberFormat="1" applyFont="1" applyFill="1" applyBorder="1" applyAlignment="1">
      <alignment horizontal="center" vertical="center"/>
    </xf>
    <xf numFmtId="44" fontId="6" fillId="5" borderId="10" xfId="3" applyFont="1" applyFill="1" applyBorder="1" applyAlignment="1">
      <alignment vertical="center" wrapText="1"/>
    </xf>
    <xf numFmtId="4" fontId="2" fillId="4" borderId="29" xfId="0" applyNumberFormat="1" applyFont="1" applyFill="1" applyBorder="1" applyAlignment="1">
      <alignment horizontal="center" vertical="center"/>
    </xf>
    <xf numFmtId="165" fontId="8" fillId="5" borderId="29" xfId="0" applyNumberFormat="1" applyFont="1" applyFill="1" applyBorder="1" applyAlignment="1">
      <alignment horizontal="center" vertical="center"/>
    </xf>
    <xf numFmtId="165" fontId="2" fillId="0" borderId="29" xfId="0" applyNumberFormat="1" applyFont="1" applyFill="1" applyBorder="1" applyAlignment="1">
      <alignment horizontal="center" vertical="center"/>
    </xf>
    <xf numFmtId="165" fontId="8" fillId="0" borderId="29" xfId="0" applyNumberFormat="1" applyFont="1" applyFill="1" applyBorder="1" applyAlignment="1">
      <alignment horizontal="center" vertical="center"/>
    </xf>
    <xf numFmtId="165" fontId="8" fillId="0" borderId="3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/>
    </xf>
    <xf numFmtId="0" fontId="2" fillId="6" borderId="0" xfId="0" applyFont="1" applyFill="1" applyBorder="1" applyAlignment="1">
      <alignment horizontal="left" vertical="top"/>
    </xf>
    <xf numFmtId="0" fontId="5" fillId="4" borderId="1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wrapText="1"/>
    </xf>
    <xf numFmtId="0" fontId="4" fillId="4" borderId="32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/>
    </xf>
    <xf numFmtId="0" fontId="11" fillId="0" borderId="5" xfId="0" applyFont="1" applyFill="1" applyBorder="1" applyAlignment="1">
      <alignment vertical="top"/>
    </xf>
    <xf numFmtId="0" fontId="11" fillId="0" borderId="0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vertical="top"/>
    </xf>
    <xf numFmtId="0" fontId="14" fillId="0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top"/>
    </xf>
    <xf numFmtId="44" fontId="13" fillId="0" borderId="7" xfId="3" applyFont="1" applyFill="1" applyBorder="1" applyAlignment="1">
      <alignment horizontal="center" vertical="center" wrapText="1"/>
    </xf>
    <xf numFmtId="44" fontId="11" fillId="0" borderId="7" xfId="3" applyFont="1" applyFill="1" applyBorder="1" applyAlignment="1">
      <alignment horizontal="center" vertical="top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left" vertical="center"/>
    </xf>
    <xf numFmtId="44" fontId="13" fillId="7" borderId="7" xfId="3" applyFont="1" applyFill="1" applyBorder="1" applyAlignment="1">
      <alignment horizontal="center" vertical="center" wrapText="1"/>
    </xf>
    <xf numFmtId="44" fontId="11" fillId="7" borderId="7" xfId="3" applyFont="1" applyFill="1" applyBorder="1" applyAlignment="1">
      <alignment horizontal="center" vertical="top"/>
    </xf>
    <xf numFmtId="44" fontId="13" fillId="5" borderId="7" xfId="0" applyNumberFormat="1" applyFont="1" applyFill="1" applyBorder="1" applyAlignment="1">
      <alignment vertical="center" wrapText="1"/>
    </xf>
    <xf numFmtId="44" fontId="11" fillId="5" borderId="7" xfId="0" applyNumberFormat="1" applyFont="1" applyFill="1" applyBorder="1" applyAlignment="1">
      <alignment vertical="center"/>
    </xf>
    <xf numFmtId="44" fontId="2" fillId="6" borderId="0" xfId="0" applyNumberFormat="1" applyFont="1" applyFill="1" applyBorder="1" applyAlignment="1">
      <alignment horizontal="left" vertical="top"/>
    </xf>
    <xf numFmtId="0" fontId="2" fillId="6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8" fillId="0" borderId="19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left" vertical="top"/>
    </xf>
    <xf numFmtId="0" fontId="5" fillId="5" borderId="10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top"/>
    </xf>
    <xf numFmtId="0" fontId="8" fillId="0" borderId="16" xfId="0" applyFont="1" applyFill="1" applyBorder="1" applyAlignment="1">
      <alignment horizontal="center" vertical="top"/>
    </xf>
    <xf numFmtId="0" fontId="8" fillId="0" borderId="17" xfId="0" applyFont="1" applyFill="1" applyBorder="1" applyAlignment="1">
      <alignment horizontal="center" vertical="top"/>
    </xf>
    <xf numFmtId="0" fontId="8" fillId="0" borderId="20" xfId="0" applyFont="1" applyFill="1" applyBorder="1" applyAlignment="1">
      <alignment horizontal="right" vertical="center"/>
    </xf>
    <xf numFmtId="0" fontId="8" fillId="0" borderId="21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vertical="center"/>
    </xf>
    <xf numFmtId="0" fontId="14" fillId="5" borderId="8" xfId="0" applyFont="1" applyFill="1" applyBorder="1" applyAlignment="1">
      <alignment horizontal="right" vertical="center"/>
    </xf>
    <xf numFmtId="0" fontId="14" fillId="5" borderId="11" xfId="0" applyFont="1" applyFill="1" applyBorder="1" applyAlignment="1">
      <alignment horizontal="right" vertical="center"/>
    </xf>
  </cellXfs>
  <cellStyles count="4">
    <cellStyle name="Moeda" xfId="3" builtinId="4"/>
    <cellStyle name="Moeda 2" xfId="2"/>
    <cellStyle name="Normal" xfId="0" builtinId="0"/>
    <cellStyle name="Normal 2" xfId="1"/>
  </cellStyles>
  <dxfs count="4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63"/>
  <sheetViews>
    <sheetView tabSelected="1" view="pageBreakPreview" zoomScaleSheetLayoutView="100" workbookViewId="0">
      <selection activeCell="L49" sqref="L49:N52"/>
    </sheetView>
  </sheetViews>
  <sheetFormatPr defaultColWidth="9.33203125" defaultRowHeight="12.75"/>
  <cols>
    <col min="1" max="1" width="4.5" style="1" customWidth="1"/>
    <col min="2" max="2" width="6.83203125" style="1" customWidth="1"/>
    <col min="3" max="3" width="13.83203125" style="1" customWidth="1"/>
    <col min="4" max="4" width="10.83203125" style="1" customWidth="1"/>
    <col min="5" max="5" width="46.83203125" style="1" customWidth="1"/>
    <col min="6" max="6" width="21.83203125" style="1" bestFit="1" customWidth="1"/>
    <col min="7" max="7" width="0" style="1" hidden="1" customWidth="1"/>
    <col min="8" max="8" width="15.83203125" style="1" hidden="1" customWidth="1"/>
    <col min="9" max="9" width="13.33203125" style="1" hidden="1" customWidth="1"/>
    <col min="10" max="10" width="15.83203125" style="1" hidden="1" customWidth="1"/>
    <col min="11" max="11" width="17" style="1" customWidth="1"/>
    <col min="12" max="12" width="14.5" style="4" customWidth="1"/>
    <col min="13" max="13" width="13.6640625" style="4" customWidth="1"/>
    <col min="14" max="14" width="17.83203125" style="4" customWidth="1"/>
    <col min="15" max="15" width="16" style="5" hidden="1" customWidth="1"/>
    <col min="16" max="16" width="17.1640625" style="4" hidden="1" customWidth="1"/>
    <col min="17" max="17" width="17.1640625" style="4" customWidth="1"/>
    <col min="18" max="18" width="26" style="1" customWidth="1"/>
    <col min="19" max="16384" width="9.33203125" style="1"/>
  </cols>
  <sheetData>
    <row r="1" spans="2:17" ht="13.5" thickBot="1">
      <c r="B1" s="139" t="s">
        <v>165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1"/>
    </row>
    <row r="2" spans="2:17" ht="14.45" customHeight="1" thickBot="1">
      <c r="B2" s="155" t="s">
        <v>167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7"/>
    </row>
    <row r="3" spans="2:17" ht="13.5" thickBot="1">
      <c r="B3" s="148" t="s">
        <v>151</v>
      </c>
      <c r="C3" s="149"/>
      <c r="D3" s="149"/>
      <c r="E3" s="150"/>
      <c r="F3" s="148" t="s">
        <v>163</v>
      </c>
      <c r="G3" s="149"/>
      <c r="H3" s="149"/>
      <c r="I3" s="149"/>
      <c r="J3" s="150"/>
      <c r="K3" s="152" t="s">
        <v>164</v>
      </c>
      <c r="L3" s="153"/>
      <c r="M3" s="153"/>
      <c r="N3" s="153"/>
      <c r="O3" s="153"/>
      <c r="P3" s="153"/>
      <c r="Q3" s="154"/>
    </row>
    <row r="4" spans="2:17" ht="39" thickBot="1">
      <c r="B4" s="106" t="s">
        <v>14</v>
      </c>
      <c r="C4" s="95" t="s">
        <v>15</v>
      </c>
      <c r="D4" s="96" t="s">
        <v>16</v>
      </c>
      <c r="E4" s="97" t="s">
        <v>17</v>
      </c>
      <c r="F4" s="98" t="s">
        <v>18</v>
      </c>
      <c r="G4" s="99" t="s">
        <v>3</v>
      </c>
      <c r="H4" s="100" t="s">
        <v>19</v>
      </c>
      <c r="I4" s="101" t="s">
        <v>20</v>
      </c>
      <c r="J4" s="102" t="s">
        <v>21</v>
      </c>
      <c r="K4" s="80" t="s">
        <v>125</v>
      </c>
      <c r="L4" s="80" t="s">
        <v>147</v>
      </c>
      <c r="M4" s="80" t="s">
        <v>148</v>
      </c>
      <c r="N4" s="81" t="s">
        <v>161</v>
      </c>
      <c r="O4" s="82" t="s">
        <v>149</v>
      </c>
      <c r="P4" s="83" t="s">
        <v>150</v>
      </c>
      <c r="Q4" s="83" t="s">
        <v>152</v>
      </c>
    </row>
    <row r="5" spans="2:17">
      <c r="B5" s="107">
        <v>1</v>
      </c>
      <c r="C5" s="138" t="s">
        <v>22</v>
      </c>
      <c r="D5" s="138"/>
      <c r="E5" s="138"/>
      <c r="F5" s="138"/>
      <c r="G5" s="138"/>
      <c r="H5" s="138"/>
      <c r="I5" s="138"/>
      <c r="J5" s="77"/>
      <c r="K5" s="69"/>
      <c r="L5" s="70"/>
      <c r="M5" s="70"/>
      <c r="N5" s="70"/>
      <c r="O5" s="78"/>
      <c r="P5" s="79"/>
      <c r="Q5" s="87"/>
    </row>
    <row r="6" spans="2:17">
      <c r="B6" s="108" t="s">
        <v>10</v>
      </c>
      <c r="C6" s="137" t="s">
        <v>23</v>
      </c>
      <c r="D6" s="137"/>
      <c r="E6" s="137"/>
      <c r="F6" s="137"/>
      <c r="G6" s="137"/>
      <c r="H6" s="137"/>
      <c r="I6" s="137"/>
      <c r="J6" s="71">
        <f>J7+J8+J9+J10+J11+J12+J13+J14+J15</f>
        <v>37742.288199999995</v>
      </c>
      <c r="K6" s="72"/>
      <c r="L6" s="73"/>
      <c r="M6" s="73"/>
      <c r="N6" s="73"/>
      <c r="O6" s="74">
        <f>SUM(O7:O15)</f>
        <v>0</v>
      </c>
      <c r="P6" s="75">
        <f>SUM(P7:P15)</f>
        <v>0</v>
      </c>
      <c r="Q6" s="88">
        <f>SUM(Q7:Q15)</f>
        <v>0</v>
      </c>
    </row>
    <row r="7" spans="2:17" ht="25.5">
      <c r="B7" s="109" t="s">
        <v>26</v>
      </c>
      <c r="C7" s="44" t="s">
        <v>1</v>
      </c>
      <c r="D7" s="12" t="s">
        <v>24</v>
      </c>
      <c r="E7" s="14" t="s">
        <v>25</v>
      </c>
      <c r="F7" s="15" t="s">
        <v>0</v>
      </c>
      <c r="G7" s="15"/>
      <c r="H7" s="9">
        <v>6</v>
      </c>
      <c r="I7" s="17">
        <v>109.61</v>
      </c>
      <c r="J7" s="25">
        <f t="shared" ref="J7:J15" si="0">H7*I7</f>
        <v>657.66</v>
      </c>
      <c r="K7" s="9">
        <v>6</v>
      </c>
      <c r="L7" s="27"/>
      <c r="M7" s="27"/>
      <c r="N7" s="27"/>
      <c r="O7" s="27">
        <f t="shared" ref="O7:O15" si="1">K7*L7</f>
        <v>0</v>
      </c>
      <c r="P7" s="42">
        <f t="shared" ref="P7:P15" si="2">K7*M7</f>
        <v>0</v>
      </c>
      <c r="Q7" s="89">
        <f>K7*N7</f>
        <v>0</v>
      </c>
    </row>
    <row r="8" spans="2:17" ht="27.75">
      <c r="B8" s="109" t="s">
        <v>27</v>
      </c>
      <c r="C8" s="103" t="s">
        <v>1</v>
      </c>
      <c r="D8" s="11" t="s">
        <v>28</v>
      </c>
      <c r="E8" s="8" t="s">
        <v>68</v>
      </c>
      <c r="F8" s="2" t="s">
        <v>29</v>
      </c>
      <c r="G8" s="2"/>
      <c r="H8" s="3">
        <v>3</v>
      </c>
      <c r="I8" s="18">
        <v>853.25</v>
      </c>
      <c r="J8" s="25">
        <f t="shared" si="0"/>
        <v>2559.75</v>
      </c>
      <c r="K8" s="28">
        <v>3</v>
      </c>
      <c r="L8" s="27"/>
      <c r="M8" s="27"/>
      <c r="N8" s="27"/>
      <c r="O8" s="27">
        <f t="shared" si="1"/>
        <v>0</v>
      </c>
      <c r="P8" s="42">
        <f t="shared" si="2"/>
        <v>0</v>
      </c>
      <c r="Q8" s="89">
        <f t="shared" ref="Q8:Q15" si="3">K8*N8</f>
        <v>0</v>
      </c>
    </row>
    <row r="9" spans="2:17">
      <c r="B9" s="109" t="s">
        <v>30</v>
      </c>
      <c r="C9" s="103" t="s">
        <v>1</v>
      </c>
      <c r="D9" s="11" t="s">
        <v>12</v>
      </c>
      <c r="E9" s="8" t="s">
        <v>69</v>
      </c>
      <c r="F9" s="2" t="s">
        <v>9</v>
      </c>
      <c r="G9" s="2"/>
      <c r="H9" s="3">
        <v>1215.67</v>
      </c>
      <c r="I9" s="18">
        <v>1.46</v>
      </c>
      <c r="J9" s="25">
        <f t="shared" si="0"/>
        <v>1774.8782000000001</v>
      </c>
      <c r="K9" s="21">
        <v>1406.31</v>
      </c>
      <c r="L9" s="27"/>
      <c r="M9" s="27"/>
      <c r="N9" s="27"/>
      <c r="O9" s="27">
        <f t="shared" si="1"/>
        <v>0</v>
      </c>
      <c r="P9" s="42">
        <f t="shared" si="2"/>
        <v>0</v>
      </c>
      <c r="Q9" s="89">
        <f t="shared" si="3"/>
        <v>0</v>
      </c>
    </row>
    <row r="10" spans="2:17" ht="25.5">
      <c r="B10" s="109" t="s">
        <v>31</v>
      </c>
      <c r="C10" s="44" t="s">
        <v>1</v>
      </c>
      <c r="D10" s="12" t="s">
        <v>98</v>
      </c>
      <c r="E10" s="14" t="s">
        <v>99</v>
      </c>
      <c r="F10" s="13" t="s">
        <v>100</v>
      </c>
      <c r="G10" s="15"/>
      <c r="H10" s="9">
        <v>96</v>
      </c>
      <c r="I10" s="17">
        <v>100</v>
      </c>
      <c r="J10" s="25">
        <f t="shared" si="0"/>
        <v>9600</v>
      </c>
      <c r="K10" s="28">
        <v>72</v>
      </c>
      <c r="L10" s="27"/>
      <c r="M10" s="27"/>
      <c r="N10" s="27"/>
      <c r="O10" s="27">
        <f t="shared" si="1"/>
        <v>0</v>
      </c>
      <c r="P10" s="42">
        <f t="shared" si="2"/>
        <v>0</v>
      </c>
      <c r="Q10" s="89">
        <f t="shared" si="3"/>
        <v>0</v>
      </c>
    </row>
    <row r="11" spans="2:17">
      <c r="B11" s="109" t="s">
        <v>32</v>
      </c>
      <c r="C11" s="103" t="s">
        <v>1</v>
      </c>
      <c r="D11" s="11" t="s">
        <v>101</v>
      </c>
      <c r="E11" s="8" t="s">
        <v>102</v>
      </c>
      <c r="F11" s="2" t="s">
        <v>100</v>
      </c>
      <c r="G11" s="2"/>
      <c r="H11" s="3">
        <v>240</v>
      </c>
      <c r="I11" s="18">
        <v>60</v>
      </c>
      <c r="J11" s="25">
        <f t="shared" si="0"/>
        <v>14400</v>
      </c>
      <c r="K11" s="28">
        <v>240</v>
      </c>
      <c r="L11" s="27"/>
      <c r="M11" s="27"/>
      <c r="N11" s="27"/>
      <c r="O11" s="27">
        <f t="shared" si="1"/>
        <v>0</v>
      </c>
      <c r="P11" s="42">
        <f t="shared" si="2"/>
        <v>0</v>
      </c>
      <c r="Q11" s="89">
        <f t="shared" si="3"/>
        <v>0</v>
      </c>
    </row>
    <row r="12" spans="2:17" ht="25.5" customHeight="1">
      <c r="B12" s="109" t="s">
        <v>33</v>
      </c>
      <c r="C12" s="103" t="s">
        <v>1</v>
      </c>
      <c r="D12" s="11" t="s">
        <v>40</v>
      </c>
      <c r="E12" s="8" t="s">
        <v>103</v>
      </c>
      <c r="F12" s="13" t="s">
        <v>100</v>
      </c>
      <c r="G12" s="2"/>
      <c r="H12" s="3">
        <v>30</v>
      </c>
      <c r="I12" s="18">
        <v>70</v>
      </c>
      <c r="J12" s="25">
        <f t="shared" si="0"/>
        <v>2100</v>
      </c>
      <c r="K12" s="28">
        <v>24</v>
      </c>
      <c r="L12" s="27"/>
      <c r="M12" s="27"/>
      <c r="N12" s="27"/>
      <c r="O12" s="27">
        <f t="shared" si="1"/>
        <v>0</v>
      </c>
      <c r="P12" s="42">
        <f t="shared" si="2"/>
        <v>0</v>
      </c>
      <c r="Q12" s="89">
        <f t="shared" si="3"/>
        <v>0</v>
      </c>
    </row>
    <row r="13" spans="2:17" ht="25.5">
      <c r="B13" s="109" t="s">
        <v>34</v>
      </c>
      <c r="C13" s="44" t="s">
        <v>1</v>
      </c>
      <c r="D13" s="12" t="s">
        <v>39</v>
      </c>
      <c r="E13" s="14" t="s">
        <v>104</v>
      </c>
      <c r="F13" s="13" t="s">
        <v>38</v>
      </c>
      <c r="G13" s="15"/>
      <c r="H13" s="9">
        <v>1</v>
      </c>
      <c r="I13" s="17">
        <v>500</v>
      </c>
      <c r="J13" s="25">
        <f t="shared" si="0"/>
        <v>500</v>
      </c>
      <c r="K13" s="28">
        <v>1</v>
      </c>
      <c r="L13" s="27"/>
      <c r="M13" s="27"/>
      <c r="N13" s="27"/>
      <c r="O13" s="27">
        <f t="shared" si="1"/>
        <v>0</v>
      </c>
      <c r="P13" s="42">
        <f t="shared" si="2"/>
        <v>0</v>
      </c>
      <c r="Q13" s="89">
        <f t="shared" si="3"/>
        <v>0</v>
      </c>
    </row>
    <row r="14" spans="2:17" ht="25.5">
      <c r="B14" s="109" t="s">
        <v>35</v>
      </c>
      <c r="C14" s="103" t="s">
        <v>1</v>
      </c>
      <c r="D14" s="11" t="s">
        <v>154</v>
      </c>
      <c r="E14" s="38" t="s">
        <v>153</v>
      </c>
      <c r="F14" s="2" t="s">
        <v>29</v>
      </c>
      <c r="G14" s="2"/>
      <c r="H14" s="3">
        <v>3</v>
      </c>
      <c r="I14" s="18">
        <v>450</v>
      </c>
      <c r="J14" s="25">
        <f t="shared" si="0"/>
        <v>1350</v>
      </c>
      <c r="K14" s="28">
        <v>3</v>
      </c>
      <c r="L14" s="27"/>
      <c r="M14" s="27"/>
      <c r="N14" s="27"/>
      <c r="O14" s="27">
        <f t="shared" si="1"/>
        <v>0</v>
      </c>
      <c r="P14" s="42">
        <f t="shared" si="2"/>
        <v>0</v>
      </c>
      <c r="Q14" s="89">
        <f t="shared" si="3"/>
        <v>0</v>
      </c>
    </row>
    <row r="15" spans="2:17" ht="38.25">
      <c r="B15" s="109" t="s">
        <v>36</v>
      </c>
      <c r="C15" s="103" t="s">
        <v>1</v>
      </c>
      <c r="D15" s="11" t="s">
        <v>37</v>
      </c>
      <c r="E15" s="8" t="s">
        <v>105</v>
      </c>
      <c r="F15" s="13" t="s">
        <v>38</v>
      </c>
      <c r="G15" s="2"/>
      <c r="H15" s="3">
        <v>1</v>
      </c>
      <c r="I15" s="18">
        <v>4800</v>
      </c>
      <c r="J15" s="25">
        <f t="shared" si="0"/>
        <v>4800</v>
      </c>
      <c r="K15" s="28">
        <v>1</v>
      </c>
      <c r="L15" s="27"/>
      <c r="M15" s="27"/>
      <c r="N15" s="27"/>
      <c r="O15" s="27">
        <f t="shared" si="1"/>
        <v>0</v>
      </c>
      <c r="P15" s="42">
        <f t="shared" si="2"/>
        <v>0</v>
      </c>
      <c r="Q15" s="89">
        <f t="shared" si="3"/>
        <v>0</v>
      </c>
    </row>
    <row r="16" spans="2:17">
      <c r="B16" s="108" t="s">
        <v>4</v>
      </c>
      <c r="C16" s="137" t="s">
        <v>41</v>
      </c>
      <c r="D16" s="137"/>
      <c r="E16" s="137"/>
      <c r="F16" s="137"/>
      <c r="G16" s="137"/>
      <c r="H16" s="137"/>
      <c r="I16" s="137"/>
      <c r="J16" s="71">
        <f>J17+J19+J20+J22+J23+J24+J25+J27+J28+J29+J30+J31+J32</f>
        <v>137604.44780000002</v>
      </c>
      <c r="K16" s="72"/>
      <c r="L16" s="76"/>
      <c r="M16" s="76"/>
      <c r="N16" s="76"/>
      <c r="O16" s="74">
        <f>SUM(O17:O32)</f>
        <v>0</v>
      </c>
      <c r="P16" s="75">
        <f>SUM(P17:P32)</f>
        <v>0</v>
      </c>
      <c r="Q16" s="88"/>
    </row>
    <row r="17" spans="2:20" ht="25.5">
      <c r="B17" s="109" t="s">
        <v>42</v>
      </c>
      <c r="C17" s="44" t="s">
        <v>1</v>
      </c>
      <c r="D17" s="12" t="s">
        <v>53</v>
      </c>
      <c r="E17" s="45" t="s">
        <v>146</v>
      </c>
      <c r="F17" s="13" t="s">
        <v>5</v>
      </c>
      <c r="G17" s="15"/>
      <c r="H17" s="9">
        <v>1458.8</v>
      </c>
      <c r="I17" s="17">
        <v>15.7</v>
      </c>
      <c r="J17" s="25">
        <v>24449.48</v>
      </c>
      <c r="K17" s="21">
        <v>5678.27</v>
      </c>
      <c r="L17" s="27"/>
      <c r="M17" s="27"/>
      <c r="N17" s="27"/>
      <c r="O17" s="27">
        <f>K17*L17</f>
        <v>0</v>
      </c>
      <c r="P17" s="42">
        <f>K17*M17</f>
        <v>0</v>
      </c>
      <c r="Q17" s="89">
        <f>N17*K17</f>
        <v>0</v>
      </c>
      <c r="R17" s="94"/>
      <c r="S17" s="94"/>
      <c r="T17" s="94"/>
    </row>
    <row r="18" spans="2:20">
      <c r="B18" s="109" t="s">
        <v>43</v>
      </c>
      <c r="C18" s="44" t="s">
        <v>1</v>
      </c>
      <c r="D18" s="43" t="s">
        <v>126</v>
      </c>
      <c r="E18" s="46" t="s">
        <v>127</v>
      </c>
      <c r="F18" s="44" t="s">
        <v>2</v>
      </c>
      <c r="G18" s="15"/>
      <c r="H18" s="9"/>
      <c r="I18" s="17"/>
      <c r="J18" s="25"/>
      <c r="K18" s="28">
        <v>1002</v>
      </c>
      <c r="L18" s="27"/>
      <c r="M18" s="27"/>
      <c r="N18" s="27"/>
      <c r="O18" s="27">
        <f>K18*L18</f>
        <v>0</v>
      </c>
      <c r="P18" s="42">
        <f>K18*M18</f>
        <v>0</v>
      </c>
      <c r="Q18" s="89">
        <f t="shared" ref="Q18:Q32" si="4">N18*K18</f>
        <v>0</v>
      </c>
      <c r="R18" s="94"/>
      <c r="S18" s="94"/>
      <c r="T18" s="94"/>
    </row>
    <row r="19" spans="2:20" ht="38.25">
      <c r="B19" s="109" t="s">
        <v>44</v>
      </c>
      <c r="C19" s="103" t="s">
        <v>1</v>
      </c>
      <c r="D19" s="11" t="s">
        <v>106</v>
      </c>
      <c r="E19" s="14" t="s">
        <v>162</v>
      </c>
      <c r="F19" s="2" t="s">
        <v>9</v>
      </c>
      <c r="G19" s="2"/>
      <c r="H19" s="3">
        <v>1215.67</v>
      </c>
      <c r="I19" s="18">
        <v>32.340000000000003</v>
      </c>
      <c r="J19" s="25">
        <f t="shared" ref="J19:J32" si="5">H19*I19</f>
        <v>39314.767800000009</v>
      </c>
      <c r="K19" s="21">
        <v>1406.31</v>
      </c>
      <c r="L19" s="27"/>
      <c r="M19" s="27"/>
      <c r="N19" s="27"/>
      <c r="O19" s="27">
        <f>K19*L19</f>
        <v>0</v>
      </c>
      <c r="P19" s="42">
        <f>K19*M19</f>
        <v>0</v>
      </c>
      <c r="Q19" s="89">
        <f t="shared" si="4"/>
        <v>0</v>
      </c>
      <c r="R19" s="94"/>
      <c r="S19" s="94"/>
      <c r="T19" s="94"/>
    </row>
    <row r="20" spans="2:20" ht="25.5">
      <c r="B20" s="109" t="s">
        <v>45</v>
      </c>
      <c r="C20" s="103" t="s">
        <v>1</v>
      </c>
      <c r="D20" s="11" t="s">
        <v>54</v>
      </c>
      <c r="E20" s="62" t="s">
        <v>70</v>
      </c>
      <c r="F20" s="2" t="s">
        <v>5</v>
      </c>
      <c r="G20" s="2"/>
      <c r="H20" s="3">
        <v>1372.88</v>
      </c>
      <c r="I20" s="18">
        <v>6.25</v>
      </c>
      <c r="J20" s="25">
        <f t="shared" si="5"/>
        <v>8580.5</v>
      </c>
      <c r="K20" s="21">
        <v>5592.34</v>
      </c>
      <c r="L20" s="27"/>
      <c r="M20" s="27"/>
      <c r="N20" s="27"/>
      <c r="O20" s="27">
        <f>K20*L20</f>
        <v>0</v>
      </c>
      <c r="P20" s="42">
        <f>K20*M20</f>
        <v>0</v>
      </c>
      <c r="Q20" s="89">
        <f t="shared" si="4"/>
        <v>0</v>
      </c>
      <c r="R20" s="94"/>
      <c r="S20" s="94"/>
      <c r="T20" s="94"/>
    </row>
    <row r="21" spans="2:20">
      <c r="B21" s="109" t="s">
        <v>46</v>
      </c>
      <c r="C21" s="44" t="s">
        <v>1</v>
      </c>
      <c r="D21" s="12" t="s">
        <v>55</v>
      </c>
      <c r="E21" s="63" t="s">
        <v>155</v>
      </c>
      <c r="F21" s="13" t="s">
        <v>38</v>
      </c>
      <c r="G21" s="15"/>
      <c r="H21" s="9">
        <v>3</v>
      </c>
      <c r="I21" s="17">
        <v>2745.5</v>
      </c>
      <c r="J21" s="25">
        <f t="shared" ref="J21" si="6">H21*I21</f>
        <v>8236.5</v>
      </c>
      <c r="K21" s="28">
        <v>23</v>
      </c>
      <c r="L21" s="27"/>
      <c r="M21" s="27"/>
      <c r="N21" s="27"/>
      <c r="O21" s="27">
        <f>K21*L21</f>
        <v>0</v>
      </c>
      <c r="P21" s="42">
        <f>K21*M21</f>
        <v>0</v>
      </c>
      <c r="Q21" s="89">
        <f t="shared" si="4"/>
        <v>0</v>
      </c>
      <c r="R21" s="94"/>
      <c r="S21" s="94"/>
      <c r="T21" s="94"/>
    </row>
    <row r="22" spans="2:20" ht="25.5" hidden="1">
      <c r="B22" s="109" t="s">
        <v>47</v>
      </c>
      <c r="C22" s="104" t="s">
        <v>1</v>
      </c>
      <c r="D22" s="57" t="s">
        <v>55</v>
      </c>
      <c r="E22" s="48" t="s">
        <v>107</v>
      </c>
      <c r="F22" s="49" t="s">
        <v>38</v>
      </c>
      <c r="G22" s="58"/>
      <c r="H22" s="59">
        <v>3</v>
      </c>
      <c r="I22" s="60">
        <v>2745.5</v>
      </c>
      <c r="J22" s="53">
        <f t="shared" si="5"/>
        <v>8236.5</v>
      </c>
      <c r="K22" s="54">
        <v>9</v>
      </c>
      <c r="L22" s="55"/>
      <c r="M22" s="55"/>
      <c r="N22" s="27"/>
      <c r="O22" s="55"/>
      <c r="P22" s="66"/>
      <c r="Q22" s="89">
        <f t="shared" si="4"/>
        <v>0</v>
      </c>
      <c r="R22" s="94"/>
      <c r="S22" s="94"/>
      <c r="T22" s="94"/>
    </row>
    <row r="23" spans="2:20" ht="25.5" hidden="1">
      <c r="B23" s="109" t="s">
        <v>48</v>
      </c>
      <c r="C23" s="105" t="s">
        <v>1</v>
      </c>
      <c r="D23" s="47" t="s">
        <v>56</v>
      </c>
      <c r="E23" s="48" t="s">
        <v>108</v>
      </c>
      <c r="F23" s="49" t="s">
        <v>38</v>
      </c>
      <c r="G23" s="50"/>
      <c r="H23" s="51">
        <v>7</v>
      </c>
      <c r="I23" s="52">
        <v>2000</v>
      </c>
      <c r="J23" s="53">
        <f t="shared" si="5"/>
        <v>14000</v>
      </c>
      <c r="K23" s="54">
        <v>9</v>
      </c>
      <c r="L23" s="55"/>
      <c r="M23" s="55"/>
      <c r="N23" s="27"/>
      <c r="O23" s="55"/>
      <c r="P23" s="66"/>
      <c r="Q23" s="89">
        <f t="shared" si="4"/>
        <v>0</v>
      </c>
      <c r="R23" s="94"/>
      <c r="S23" s="94"/>
      <c r="T23" s="94"/>
    </row>
    <row r="24" spans="2:20" ht="25.5" hidden="1">
      <c r="B24" s="109" t="s">
        <v>49</v>
      </c>
      <c r="C24" s="105" t="s">
        <v>1</v>
      </c>
      <c r="D24" s="47" t="s">
        <v>58</v>
      </c>
      <c r="E24" s="56" t="s">
        <v>109</v>
      </c>
      <c r="F24" s="49" t="s">
        <v>38</v>
      </c>
      <c r="G24" s="50"/>
      <c r="H24" s="51">
        <v>2</v>
      </c>
      <c r="I24" s="52">
        <v>2200</v>
      </c>
      <c r="J24" s="53">
        <f t="shared" si="5"/>
        <v>4400</v>
      </c>
      <c r="K24" s="54">
        <v>5</v>
      </c>
      <c r="L24" s="55"/>
      <c r="M24" s="55"/>
      <c r="N24" s="27"/>
      <c r="O24" s="55"/>
      <c r="P24" s="66"/>
      <c r="Q24" s="89">
        <f t="shared" si="4"/>
        <v>0</v>
      </c>
      <c r="R24" s="94"/>
      <c r="S24" s="94"/>
      <c r="T24" s="94"/>
    </row>
    <row r="25" spans="2:20" ht="25.5">
      <c r="B25" s="109" t="s">
        <v>47</v>
      </c>
      <c r="C25" s="44" t="s">
        <v>1</v>
      </c>
      <c r="D25" s="12" t="s">
        <v>58</v>
      </c>
      <c r="E25" s="8" t="s">
        <v>72</v>
      </c>
      <c r="F25" s="13" t="s">
        <v>9</v>
      </c>
      <c r="G25" s="15"/>
      <c r="H25" s="9">
        <v>12</v>
      </c>
      <c r="I25" s="17">
        <v>398.85</v>
      </c>
      <c r="J25" s="29">
        <f t="shared" si="5"/>
        <v>4786.2000000000007</v>
      </c>
      <c r="K25" s="28">
        <v>23</v>
      </c>
      <c r="L25" s="27"/>
      <c r="M25" s="27"/>
      <c r="N25" s="27"/>
      <c r="O25" s="27">
        <f t="shared" ref="O25:O32" si="7">K25*L25</f>
        <v>0</v>
      </c>
      <c r="P25" s="42">
        <f t="shared" ref="P25:P32" si="8">K25*M25</f>
        <v>0</v>
      </c>
      <c r="Q25" s="89">
        <f t="shared" si="4"/>
        <v>0</v>
      </c>
      <c r="R25" s="94"/>
      <c r="S25" s="94"/>
      <c r="T25" s="94"/>
    </row>
    <row r="26" spans="2:20" ht="25.5">
      <c r="B26" s="109" t="s">
        <v>48</v>
      </c>
      <c r="C26" s="44" t="s">
        <v>1</v>
      </c>
      <c r="D26" s="12" t="s">
        <v>157</v>
      </c>
      <c r="E26" s="38" t="s">
        <v>156</v>
      </c>
      <c r="F26" s="13" t="s">
        <v>38</v>
      </c>
      <c r="G26" s="15"/>
      <c r="H26" s="9">
        <v>23</v>
      </c>
      <c r="I26" s="25">
        <v>399.85</v>
      </c>
      <c r="J26" s="64">
        <f t="shared" si="5"/>
        <v>9196.5500000000011</v>
      </c>
      <c r="K26" s="28">
        <v>23</v>
      </c>
      <c r="L26" s="27"/>
      <c r="M26" s="27"/>
      <c r="N26" s="27"/>
      <c r="O26" s="27">
        <f t="shared" si="7"/>
        <v>0</v>
      </c>
      <c r="P26" s="42">
        <f t="shared" si="8"/>
        <v>0</v>
      </c>
      <c r="Q26" s="89">
        <f t="shared" si="4"/>
        <v>0</v>
      </c>
    </row>
    <row r="27" spans="2:20">
      <c r="B27" s="109" t="s">
        <v>49</v>
      </c>
      <c r="C27" s="103" t="s">
        <v>1</v>
      </c>
      <c r="D27" s="11" t="s">
        <v>110</v>
      </c>
      <c r="E27" s="8" t="s">
        <v>111</v>
      </c>
      <c r="F27" s="13" t="s">
        <v>5</v>
      </c>
      <c r="G27" s="2"/>
      <c r="H27" s="3">
        <v>42.5</v>
      </c>
      <c r="I27" s="18">
        <v>195</v>
      </c>
      <c r="J27" s="25">
        <f t="shared" si="5"/>
        <v>8287.5</v>
      </c>
      <c r="K27" s="93">
        <v>49.16</v>
      </c>
      <c r="L27" s="27"/>
      <c r="M27" s="27"/>
      <c r="N27" s="27"/>
      <c r="O27" s="27">
        <f t="shared" si="7"/>
        <v>0</v>
      </c>
      <c r="P27" s="42">
        <f t="shared" si="8"/>
        <v>0</v>
      </c>
      <c r="Q27" s="89">
        <f t="shared" si="4"/>
        <v>0</v>
      </c>
    </row>
    <row r="28" spans="2:20">
      <c r="B28" s="109" t="s">
        <v>50</v>
      </c>
      <c r="C28" s="103" t="s">
        <v>1</v>
      </c>
      <c r="D28" s="11" t="s">
        <v>112</v>
      </c>
      <c r="E28" s="8" t="s">
        <v>113</v>
      </c>
      <c r="F28" s="2" t="s">
        <v>5</v>
      </c>
      <c r="G28" s="2"/>
      <c r="H28" s="3">
        <v>42.5</v>
      </c>
      <c r="I28" s="18">
        <v>205</v>
      </c>
      <c r="J28" s="25">
        <f t="shared" si="5"/>
        <v>8712.5</v>
      </c>
      <c r="K28" s="93">
        <v>49.16</v>
      </c>
      <c r="L28" s="27"/>
      <c r="M28" s="27"/>
      <c r="N28" s="27"/>
      <c r="O28" s="27">
        <f t="shared" si="7"/>
        <v>0</v>
      </c>
      <c r="P28" s="42">
        <f t="shared" si="8"/>
        <v>0</v>
      </c>
      <c r="Q28" s="89">
        <f t="shared" si="4"/>
        <v>0</v>
      </c>
    </row>
    <row r="29" spans="2:20">
      <c r="B29" s="109" t="s">
        <v>51</v>
      </c>
      <c r="C29" s="103" t="s">
        <v>1</v>
      </c>
      <c r="D29" s="11" t="s">
        <v>114</v>
      </c>
      <c r="E29" s="8" t="s">
        <v>115</v>
      </c>
      <c r="F29" s="2" t="s">
        <v>100</v>
      </c>
      <c r="G29" s="2"/>
      <c r="H29" s="3">
        <v>100</v>
      </c>
      <c r="I29" s="18">
        <v>30.12</v>
      </c>
      <c r="J29" s="25">
        <f t="shared" si="5"/>
        <v>3012</v>
      </c>
      <c r="K29" s="65">
        <v>80</v>
      </c>
      <c r="L29" s="27"/>
      <c r="M29" s="27"/>
      <c r="N29" s="27"/>
      <c r="O29" s="27">
        <f t="shared" si="7"/>
        <v>0</v>
      </c>
      <c r="P29" s="42">
        <f t="shared" si="8"/>
        <v>0</v>
      </c>
      <c r="Q29" s="89">
        <f t="shared" si="4"/>
        <v>0</v>
      </c>
    </row>
    <row r="30" spans="2:20" ht="25.5">
      <c r="B30" s="109" t="s">
        <v>52</v>
      </c>
      <c r="C30" s="103" t="s">
        <v>1</v>
      </c>
      <c r="D30" s="11" t="s">
        <v>57</v>
      </c>
      <c r="E30" s="8" t="s">
        <v>71</v>
      </c>
      <c r="F30" s="2" t="s">
        <v>38</v>
      </c>
      <c r="G30" s="2"/>
      <c r="H30" s="3">
        <v>3</v>
      </c>
      <c r="I30" s="18">
        <v>610</v>
      </c>
      <c r="J30" s="25">
        <f t="shared" si="5"/>
        <v>1830</v>
      </c>
      <c r="K30" s="28">
        <v>3</v>
      </c>
      <c r="L30" s="27"/>
      <c r="M30" s="27"/>
      <c r="N30" s="27"/>
      <c r="O30" s="27">
        <f t="shared" si="7"/>
        <v>0</v>
      </c>
      <c r="P30" s="42">
        <f t="shared" si="8"/>
        <v>0</v>
      </c>
      <c r="Q30" s="89">
        <f t="shared" si="4"/>
        <v>0</v>
      </c>
    </row>
    <row r="31" spans="2:20" ht="25.5">
      <c r="B31" s="109" t="s">
        <v>116</v>
      </c>
      <c r="C31" s="103" t="s">
        <v>1</v>
      </c>
      <c r="D31" s="11" t="s">
        <v>59</v>
      </c>
      <c r="E31" s="8" t="s">
        <v>73</v>
      </c>
      <c r="F31" s="2" t="s">
        <v>100</v>
      </c>
      <c r="G31" s="2"/>
      <c r="H31" s="3">
        <v>85</v>
      </c>
      <c r="I31" s="18">
        <v>55</v>
      </c>
      <c r="J31" s="25">
        <f t="shared" si="5"/>
        <v>4675</v>
      </c>
      <c r="K31" s="28">
        <v>85</v>
      </c>
      <c r="L31" s="27"/>
      <c r="M31" s="27"/>
      <c r="N31" s="27"/>
      <c r="O31" s="27">
        <f t="shared" si="7"/>
        <v>0</v>
      </c>
      <c r="P31" s="42">
        <f t="shared" si="8"/>
        <v>0</v>
      </c>
      <c r="Q31" s="89">
        <f t="shared" si="4"/>
        <v>0</v>
      </c>
    </row>
    <row r="32" spans="2:20" ht="25.5">
      <c r="B32" s="109" t="s">
        <v>117</v>
      </c>
      <c r="C32" s="103" t="s">
        <v>1</v>
      </c>
      <c r="D32" s="11" t="s">
        <v>118</v>
      </c>
      <c r="E32" s="8" t="s">
        <v>74</v>
      </c>
      <c r="F32" s="2" t="s">
        <v>38</v>
      </c>
      <c r="G32" s="2"/>
      <c r="H32" s="3">
        <v>12</v>
      </c>
      <c r="I32" s="18">
        <v>610</v>
      </c>
      <c r="J32" s="25">
        <f t="shared" si="5"/>
        <v>7320</v>
      </c>
      <c r="K32" s="28">
        <v>23</v>
      </c>
      <c r="L32" s="27"/>
      <c r="M32" s="27"/>
      <c r="N32" s="27"/>
      <c r="O32" s="27">
        <f t="shared" si="7"/>
        <v>0</v>
      </c>
      <c r="P32" s="42">
        <f t="shared" si="8"/>
        <v>0</v>
      </c>
      <c r="Q32" s="89">
        <f t="shared" si="4"/>
        <v>0</v>
      </c>
    </row>
    <row r="33" spans="2:20">
      <c r="B33" s="110" t="s">
        <v>43</v>
      </c>
      <c r="C33" s="151" t="s">
        <v>137</v>
      </c>
      <c r="D33" s="151"/>
      <c r="E33" s="151"/>
      <c r="F33" s="151"/>
      <c r="G33" s="151"/>
      <c r="H33" s="151"/>
      <c r="I33" s="151"/>
      <c r="J33" s="84">
        <f>SUM(J34:J38)</f>
        <v>0</v>
      </c>
      <c r="K33" s="85"/>
      <c r="L33" s="74"/>
      <c r="M33" s="74"/>
      <c r="N33" s="74"/>
      <c r="O33" s="74">
        <f>SUM(O34:O40)</f>
        <v>0</v>
      </c>
      <c r="P33" s="75">
        <f>SUM(P34:P40)</f>
        <v>0</v>
      </c>
      <c r="Q33" s="88"/>
    </row>
    <row r="34" spans="2:20" ht="25.5">
      <c r="B34" s="109" t="s">
        <v>128</v>
      </c>
      <c r="C34" s="44" t="s">
        <v>1</v>
      </c>
      <c r="D34" s="12" t="s">
        <v>126</v>
      </c>
      <c r="E34" s="8" t="s">
        <v>127</v>
      </c>
      <c r="F34" s="13" t="s">
        <v>2</v>
      </c>
      <c r="G34" s="33"/>
      <c r="H34" s="35"/>
      <c r="I34" s="36"/>
      <c r="J34" s="37"/>
      <c r="K34" s="28">
        <v>34.4</v>
      </c>
      <c r="L34" s="27"/>
      <c r="M34" s="27"/>
      <c r="N34" s="27"/>
      <c r="O34" s="27">
        <f t="shared" ref="O34:O40" si="9">K34*L34</f>
        <v>0</v>
      </c>
      <c r="P34" s="42">
        <f t="shared" ref="P34:P40" si="10">M34*K34</f>
        <v>0</v>
      </c>
      <c r="Q34" s="89">
        <f t="shared" ref="Q34:Q40" si="11">N34*K34</f>
        <v>0</v>
      </c>
    </row>
    <row r="35" spans="2:20" ht="25.5">
      <c r="B35" s="109" t="s">
        <v>131</v>
      </c>
      <c r="C35" s="44" t="s">
        <v>1</v>
      </c>
      <c r="D35" s="12" t="s">
        <v>129</v>
      </c>
      <c r="E35" s="8" t="s">
        <v>130</v>
      </c>
      <c r="F35" s="13" t="s">
        <v>2</v>
      </c>
      <c r="G35" s="33"/>
      <c r="H35" s="35"/>
      <c r="I35" s="36"/>
      <c r="J35" s="37"/>
      <c r="K35" s="28">
        <v>34.4</v>
      </c>
      <c r="L35" s="27"/>
      <c r="M35" s="27"/>
      <c r="N35" s="27"/>
      <c r="O35" s="27">
        <f t="shared" si="9"/>
        <v>0</v>
      </c>
      <c r="P35" s="42">
        <f t="shared" si="10"/>
        <v>0</v>
      </c>
      <c r="Q35" s="89">
        <f t="shared" si="11"/>
        <v>0</v>
      </c>
      <c r="R35" s="34"/>
    </row>
    <row r="36" spans="2:20">
      <c r="B36" s="109"/>
      <c r="C36" s="44" t="s">
        <v>1</v>
      </c>
      <c r="D36" s="12" t="s">
        <v>158</v>
      </c>
      <c r="E36" s="8" t="s">
        <v>159</v>
      </c>
      <c r="F36" s="13" t="s">
        <v>5</v>
      </c>
      <c r="G36" s="33"/>
      <c r="H36" s="35"/>
      <c r="I36" s="36"/>
      <c r="J36" s="37"/>
      <c r="K36" s="28">
        <v>3.65</v>
      </c>
      <c r="L36" s="27"/>
      <c r="M36" s="27"/>
      <c r="N36" s="27"/>
      <c r="O36" s="27">
        <f t="shared" si="9"/>
        <v>0</v>
      </c>
      <c r="P36" s="42">
        <f t="shared" si="10"/>
        <v>0</v>
      </c>
      <c r="Q36" s="89">
        <f t="shared" si="11"/>
        <v>0</v>
      </c>
      <c r="R36" s="34"/>
    </row>
    <row r="37" spans="2:20" ht="43.15" customHeight="1">
      <c r="B37" s="109" t="s">
        <v>132</v>
      </c>
      <c r="C37" s="44" t="s">
        <v>1</v>
      </c>
      <c r="D37" s="12" t="s">
        <v>134</v>
      </c>
      <c r="E37" s="8" t="s">
        <v>133</v>
      </c>
      <c r="F37" s="13" t="s">
        <v>5</v>
      </c>
      <c r="G37" s="33"/>
      <c r="H37" s="35"/>
      <c r="I37" s="36"/>
      <c r="J37" s="37"/>
      <c r="K37" s="28">
        <v>3.65</v>
      </c>
      <c r="L37" s="27"/>
      <c r="M37" s="27"/>
      <c r="N37" s="27"/>
      <c r="O37" s="27">
        <f t="shared" si="9"/>
        <v>0</v>
      </c>
      <c r="P37" s="42">
        <f t="shared" si="10"/>
        <v>0</v>
      </c>
      <c r="Q37" s="89">
        <f t="shared" si="11"/>
        <v>0</v>
      </c>
      <c r="R37" s="134"/>
      <c r="S37" s="134"/>
      <c r="T37" s="134"/>
    </row>
    <row r="38" spans="2:20" ht="25.5">
      <c r="B38" s="109" t="s">
        <v>138</v>
      </c>
      <c r="C38" s="44" t="s">
        <v>1</v>
      </c>
      <c r="D38" s="12" t="s">
        <v>135</v>
      </c>
      <c r="E38" s="8" t="s">
        <v>136</v>
      </c>
      <c r="F38" s="13" t="s">
        <v>142</v>
      </c>
      <c r="G38" s="33"/>
      <c r="H38" s="35"/>
      <c r="I38" s="36"/>
      <c r="J38" s="37"/>
      <c r="K38" s="28">
        <v>237.25</v>
      </c>
      <c r="L38" s="27"/>
      <c r="M38" s="27"/>
      <c r="N38" s="27"/>
      <c r="O38" s="27">
        <f t="shared" si="9"/>
        <v>0</v>
      </c>
      <c r="P38" s="42">
        <f t="shared" si="10"/>
        <v>0</v>
      </c>
      <c r="Q38" s="89">
        <f t="shared" si="11"/>
        <v>0</v>
      </c>
    </row>
    <row r="39" spans="2:20" ht="25.5">
      <c r="B39" s="109" t="s">
        <v>139</v>
      </c>
      <c r="C39" s="44" t="s">
        <v>1</v>
      </c>
      <c r="D39" s="12" t="s">
        <v>140</v>
      </c>
      <c r="E39" s="8" t="s">
        <v>141</v>
      </c>
      <c r="F39" s="13" t="s">
        <v>2</v>
      </c>
      <c r="G39" s="33"/>
      <c r="H39" s="35"/>
      <c r="I39" s="36"/>
      <c r="J39" s="37"/>
      <c r="K39" s="28">
        <v>72</v>
      </c>
      <c r="L39" s="27"/>
      <c r="M39" s="27"/>
      <c r="N39" s="27"/>
      <c r="O39" s="27">
        <f t="shared" si="9"/>
        <v>0</v>
      </c>
      <c r="P39" s="42">
        <f t="shared" si="10"/>
        <v>0</v>
      </c>
      <c r="Q39" s="89">
        <f t="shared" si="11"/>
        <v>0</v>
      </c>
    </row>
    <row r="40" spans="2:20" ht="25.5">
      <c r="B40" s="109" t="s">
        <v>143</v>
      </c>
      <c r="C40" s="44" t="s">
        <v>1</v>
      </c>
      <c r="D40" s="12" t="s">
        <v>144</v>
      </c>
      <c r="E40" s="8" t="s">
        <v>145</v>
      </c>
      <c r="F40" s="13" t="s">
        <v>2</v>
      </c>
      <c r="G40" s="33"/>
      <c r="H40" s="35"/>
      <c r="I40" s="36"/>
      <c r="J40" s="37"/>
      <c r="K40" s="28">
        <v>72</v>
      </c>
      <c r="L40" s="27"/>
      <c r="M40" s="27"/>
      <c r="N40" s="27"/>
      <c r="O40" s="27">
        <f t="shared" si="9"/>
        <v>0</v>
      </c>
      <c r="P40" s="42">
        <f t="shared" si="10"/>
        <v>0</v>
      </c>
      <c r="Q40" s="89">
        <f t="shared" si="11"/>
        <v>0</v>
      </c>
    </row>
    <row r="41" spans="2:20">
      <c r="B41" s="108" t="s">
        <v>11</v>
      </c>
      <c r="C41" s="137" t="s">
        <v>62</v>
      </c>
      <c r="D41" s="137"/>
      <c r="E41" s="137"/>
      <c r="F41" s="137"/>
      <c r="G41" s="137"/>
      <c r="H41" s="137"/>
      <c r="I41" s="137"/>
      <c r="J41" s="86">
        <f>J42+J43+J44</f>
        <v>9186.7999999999993</v>
      </c>
      <c r="K41" s="72"/>
      <c r="L41" s="76"/>
      <c r="M41" s="76"/>
      <c r="N41" s="76"/>
      <c r="O41" s="74">
        <f>SUM(O42:O44)</f>
        <v>0</v>
      </c>
      <c r="P41" s="75">
        <f>SUM(P42:P44)</f>
        <v>0</v>
      </c>
      <c r="Q41" s="88"/>
    </row>
    <row r="42" spans="2:20" ht="38.25">
      <c r="B42" s="109" t="s">
        <v>60</v>
      </c>
      <c r="C42" s="44" t="s">
        <v>1</v>
      </c>
      <c r="D42" s="12" t="s">
        <v>13</v>
      </c>
      <c r="E42" s="14" t="s">
        <v>75</v>
      </c>
      <c r="F42" s="13" t="s">
        <v>2</v>
      </c>
      <c r="G42" s="15"/>
      <c r="H42" s="9">
        <v>80</v>
      </c>
      <c r="I42" s="17">
        <v>29.16</v>
      </c>
      <c r="J42" s="25">
        <f>H42*I42</f>
        <v>2332.8000000000002</v>
      </c>
      <c r="K42" s="9">
        <v>80</v>
      </c>
      <c r="L42" s="27"/>
      <c r="M42" s="27"/>
      <c r="N42" s="27"/>
      <c r="O42" s="27">
        <f>K42*L42</f>
        <v>0</v>
      </c>
      <c r="P42" s="42">
        <f>M42*K42</f>
        <v>0</v>
      </c>
      <c r="Q42" s="89">
        <f t="shared" ref="Q42:Q44" si="12">N42*K42</f>
        <v>0</v>
      </c>
    </row>
    <row r="43" spans="2:20" ht="12.75" customHeight="1">
      <c r="B43" s="109" t="s">
        <v>166</v>
      </c>
      <c r="C43" s="103" t="s">
        <v>1</v>
      </c>
      <c r="D43" s="11" t="s">
        <v>6</v>
      </c>
      <c r="E43" s="8" t="s">
        <v>76</v>
      </c>
      <c r="F43" s="2" t="s">
        <v>2</v>
      </c>
      <c r="G43" s="2"/>
      <c r="H43" s="3">
        <v>80</v>
      </c>
      <c r="I43" s="18">
        <v>6.6</v>
      </c>
      <c r="J43" s="25">
        <f>H43*I43</f>
        <v>528</v>
      </c>
      <c r="K43" s="3">
        <v>80</v>
      </c>
      <c r="L43" s="27"/>
      <c r="M43" s="27"/>
      <c r="N43" s="27"/>
      <c r="O43" s="27">
        <f>K43*L43</f>
        <v>0</v>
      </c>
      <c r="P43" s="42">
        <f>M43*K43</f>
        <v>0</v>
      </c>
      <c r="Q43" s="89">
        <f t="shared" si="12"/>
        <v>0</v>
      </c>
    </row>
    <row r="44" spans="2:20">
      <c r="B44" s="109" t="s">
        <v>61</v>
      </c>
      <c r="C44" s="103" t="s">
        <v>1</v>
      </c>
      <c r="D44" s="11" t="s">
        <v>63</v>
      </c>
      <c r="E44" s="8" t="s">
        <v>77</v>
      </c>
      <c r="F44" s="2" t="s">
        <v>5</v>
      </c>
      <c r="G44" s="2"/>
      <c r="H44" s="3">
        <v>4</v>
      </c>
      <c r="I44" s="18">
        <v>1581.5</v>
      </c>
      <c r="J44" s="25">
        <f>H44*I44</f>
        <v>6326</v>
      </c>
      <c r="K44" s="3">
        <v>4</v>
      </c>
      <c r="L44" s="27"/>
      <c r="M44" s="27"/>
      <c r="N44" s="27"/>
      <c r="O44" s="27">
        <f>K44*L44</f>
        <v>0</v>
      </c>
      <c r="P44" s="42">
        <f>M44*K44</f>
        <v>0</v>
      </c>
      <c r="Q44" s="89">
        <f t="shared" si="12"/>
        <v>0</v>
      </c>
    </row>
    <row r="45" spans="2:20">
      <c r="B45" s="108" t="s">
        <v>64</v>
      </c>
      <c r="C45" s="137" t="s">
        <v>65</v>
      </c>
      <c r="D45" s="137"/>
      <c r="E45" s="137"/>
      <c r="F45" s="137"/>
      <c r="G45" s="137"/>
      <c r="H45" s="137"/>
      <c r="I45" s="137"/>
      <c r="J45" s="86">
        <f>J46+J47</f>
        <v>2881.88</v>
      </c>
      <c r="K45" s="72"/>
      <c r="L45" s="76"/>
      <c r="M45" s="76"/>
      <c r="N45" s="76"/>
      <c r="O45" s="74">
        <f>SUM(O46:O47)</f>
        <v>0</v>
      </c>
      <c r="P45" s="75">
        <f>SUM(P46:P47)</f>
        <v>0</v>
      </c>
      <c r="Q45" s="88"/>
    </row>
    <row r="46" spans="2:20" ht="38.25">
      <c r="B46" s="109" t="s">
        <v>66</v>
      </c>
      <c r="C46" s="44" t="s">
        <v>1</v>
      </c>
      <c r="D46" s="12" t="s">
        <v>119</v>
      </c>
      <c r="E46" s="14" t="s">
        <v>78</v>
      </c>
      <c r="F46" s="13" t="s">
        <v>5</v>
      </c>
      <c r="G46" s="15"/>
      <c r="H46" s="9">
        <v>4</v>
      </c>
      <c r="I46" s="17">
        <v>309.5</v>
      </c>
      <c r="J46" s="25">
        <f>H46*I46</f>
        <v>1238</v>
      </c>
      <c r="K46" s="3">
        <v>4</v>
      </c>
      <c r="L46" s="27"/>
      <c r="M46" s="27"/>
      <c r="N46" s="27"/>
      <c r="O46" s="27">
        <f>K46*L46</f>
        <v>0</v>
      </c>
      <c r="P46" s="42">
        <f>M46*K46</f>
        <v>0</v>
      </c>
      <c r="Q46" s="89">
        <f t="shared" ref="Q46:Q47" si="13">N46*K46</f>
        <v>0</v>
      </c>
    </row>
    <row r="47" spans="2:20">
      <c r="B47" s="109" t="s">
        <v>67</v>
      </c>
      <c r="C47" s="103" t="s">
        <v>1</v>
      </c>
      <c r="D47" s="11" t="s">
        <v>120</v>
      </c>
      <c r="E47" s="8" t="s">
        <v>79</v>
      </c>
      <c r="F47" s="2" t="s">
        <v>5</v>
      </c>
      <c r="G47" s="2"/>
      <c r="H47" s="3">
        <v>4</v>
      </c>
      <c r="I47" s="18">
        <v>410.97</v>
      </c>
      <c r="J47" s="25">
        <f>H47*I47</f>
        <v>1643.88</v>
      </c>
      <c r="K47" s="3">
        <v>4</v>
      </c>
      <c r="L47" s="27"/>
      <c r="M47" s="27"/>
      <c r="N47" s="27"/>
      <c r="O47" s="27">
        <f>K47*L47</f>
        <v>0</v>
      </c>
      <c r="P47" s="42">
        <f>M47*K47</f>
        <v>0</v>
      </c>
      <c r="Q47" s="89">
        <f t="shared" si="13"/>
        <v>0</v>
      </c>
    </row>
    <row r="48" spans="2:20">
      <c r="B48" s="108" t="s">
        <v>81</v>
      </c>
      <c r="C48" s="137" t="s">
        <v>121</v>
      </c>
      <c r="D48" s="137"/>
      <c r="E48" s="137"/>
      <c r="F48" s="137"/>
      <c r="G48" s="137"/>
      <c r="H48" s="137"/>
      <c r="I48" s="137"/>
      <c r="J48" s="86" t="e">
        <f>J49+J50+J51+J52+#REF!</f>
        <v>#REF!</v>
      </c>
      <c r="K48" s="72"/>
      <c r="L48" s="76"/>
      <c r="M48" s="76"/>
      <c r="N48" s="76"/>
      <c r="O48" s="74">
        <f>SUM(O49:O52)</f>
        <v>0</v>
      </c>
      <c r="P48" s="75">
        <f>SUM(P49:P52)</f>
        <v>0</v>
      </c>
      <c r="Q48" s="88"/>
    </row>
    <row r="49" spans="2:17" ht="51">
      <c r="B49" s="109" t="s">
        <v>82</v>
      </c>
      <c r="C49" s="44" t="s">
        <v>1</v>
      </c>
      <c r="D49" s="12" t="s">
        <v>87</v>
      </c>
      <c r="E49" s="14" t="s">
        <v>123</v>
      </c>
      <c r="F49" s="13" t="s">
        <v>2</v>
      </c>
      <c r="G49" s="15"/>
      <c r="H49" s="9">
        <v>1641.15</v>
      </c>
      <c r="I49" s="17">
        <v>5.2</v>
      </c>
      <c r="J49" s="25">
        <f>H49*I49</f>
        <v>8533.9800000000014</v>
      </c>
      <c r="K49" s="28">
        <v>3209.93</v>
      </c>
      <c r="L49" s="27"/>
      <c r="M49" s="27"/>
      <c r="N49" s="27"/>
      <c r="O49" s="27">
        <f>K49*L49</f>
        <v>0</v>
      </c>
      <c r="P49" s="42">
        <f>K49*M49</f>
        <v>0</v>
      </c>
      <c r="Q49" s="89">
        <f t="shared" ref="Q49:Q52" si="14">N49*K49</f>
        <v>0</v>
      </c>
    </row>
    <row r="50" spans="2:17" ht="25.5">
      <c r="B50" s="109" t="s">
        <v>83</v>
      </c>
      <c r="C50" s="103" t="s">
        <v>1</v>
      </c>
      <c r="D50" s="11" t="s">
        <v>160</v>
      </c>
      <c r="E50" s="8" t="s">
        <v>80</v>
      </c>
      <c r="F50" s="13" t="s">
        <v>5</v>
      </c>
      <c r="G50" s="2"/>
      <c r="H50" s="3">
        <v>200</v>
      </c>
      <c r="I50" s="18">
        <v>24.96</v>
      </c>
      <c r="J50" s="25">
        <f>H50*I50</f>
        <v>4992</v>
      </c>
      <c r="K50" s="28">
        <v>200</v>
      </c>
      <c r="L50" s="27"/>
      <c r="M50" s="27"/>
      <c r="N50" s="27"/>
      <c r="O50" s="27">
        <f>K50*L50</f>
        <v>0</v>
      </c>
      <c r="P50" s="42">
        <f>K50*M50</f>
        <v>0</v>
      </c>
      <c r="Q50" s="89">
        <f t="shared" si="14"/>
        <v>0</v>
      </c>
    </row>
    <row r="51" spans="2:17" ht="18" customHeight="1">
      <c r="B51" s="109" t="s">
        <v>84</v>
      </c>
      <c r="C51" s="103" t="s">
        <v>1</v>
      </c>
      <c r="D51" s="11" t="s">
        <v>122</v>
      </c>
      <c r="E51" s="8" t="s">
        <v>124</v>
      </c>
      <c r="F51" s="13" t="s">
        <v>38</v>
      </c>
      <c r="G51" s="2"/>
      <c r="H51" s="3">
        <v>1</v>
      </c>
      <c r="I51" s="18">
        <v>3039.18</v>
      </c>
      <c r="J51" s="25">
        <f>H51*I51</f>
        <v>3039.18</v>
      </c>
      <c r="K51" s="28">
        <v>1</v>
      </c>
      <c r="L51" s="27"/>
      <c r="M51" s="27"/>
      <c r="N51" s="27"/>
      <c r="O51" s="27">
        <f>K51*L51</f>
        <v>0</v>
      </c>
      <c r="P51" s="42">
        <f>K51*M51</f>
        <v>0</v>
      </c>
      <c r="Q51" s="89">
        <f t="shared" si="14"/>
        <v>0</v>
      </c>
    </row>
    <row r="52" spans="2:17" ht="25.9" customHeight="1">
      <c r="B52" s="109" t="s">
        <v>85</v>
      </c>
      <c r="C52" s="103" t="s">
        <v>1</v>
      </c>
      <c r="D52" s="11" t="s">
        <v>88</v>
      </c>
      <c r="E52" s="8" t="s">
        <v>86</v>
      </c>
      <c r="F52" s="2" t="s">
        <v>9</v>
      </c>
      <c r="G52" s="2"/>
      <c r="H52" s="3">
        <v>1</v>
      </c>
      <c r="I52" s="18">
        <v>1000.92</v>
      </c>
      <c r="J52" s="25">
        <f>H52*I52</f>
        <v>1000.92</v>
      </c>
      <c r="K52" s="28">
        <v>1</v>
      </c>
      <c r="L52" s="26"/>
      <c r="M52" s="27"/>
      <c r="N52" s="27"/>
      <c r="O52" s="27">
        <f>K52*L52</f>
        <v>0</v>
      </c>
      <c r="P52" s="42">
        <f>K52*M52</f>
        <v>0</v>
      </c>
      <c r="Q52" s="89">
        <f t="shared" si="14"/>
        <v>0</v>
      </c>
    </row>
    <row r="53" spans="2:17">
      <c r="B53" s="146" t="s">
        <v>89</v>
      </c>
      <c r="C53" s="147"/>
      <c r="D53" s="147"/>
      <c r="E53" s="147"/>
      <c r="F53" s="147"/>
      <c r="G53" s="19"/>
      <c r="H53" s="19"/>
      <c r="I53" s="19"/>
      <c r="J53" s="30" t="e">
        <f>J6+J16+J41+J45+J48</f>
        <v>#REF!</v>
      </c>
      <c r="K53" s="144"/>
      <c r="L53" s="144"/>
      <c r="M53" s="144"/>
      <c r="N53" s="144"/>
      <c r="O53" s="41">
        <f>SUM(O6,O16,O33,O41,O45,O48)</f>
        <v>0</v>
      </c>
      <c r="P53" s="39">
        <f>SUM(P6,P16,P33,P41,P45,P48)</f>
        <v>0</v>
      </c>
      <c r="Q53" s="90">
        <f>SUM(Q6,Q16,Q33,Q41,Q45,Q48)</f>
        <v>0</v>
      </c>
    </row>
    <row r="54" spans="2:17">
      <c r="B54" s="135" t="s">
        <v>90</v>
      </c>
      <c r="C54" s="136"/>
      <c r="D54" s="136"/>
      <c r="E54" s="136"/>
      <c r="F54" s="136"/>
      <c r="G54" s="20"/>
      <c r="H54" s="20"/>
      <c r="I54" s="20"/>
      <c r="J54" s="31">
        <v>50754.21</v>
      </c>
      <c r="K54" s="144"/>
      <c r="L54" s="144"/>
      <c r="M54" s="144"/>
      <c r="N54" s="144"/>
      <c r="O54" s="41">
        <f>O53*0.2452</f>
        <v>0</v>
      </c>
      <c r="P54" s="39">
        <f>P53*0.2452</f>
        <v>0</v>
      </c>
      <c r="Q54" s="90">
        <f>Q53*0.2452</f>
        <v>0</v>
      </c>
    </row>
    <row r="55" spans="2:17" ht="13.5" thickBot="1">
      <c r="B55" s="142" t="s">
        <v>91</v>
      </c>
      <c r="C55" s="143"/>
      <c r="D55" s="143"/>
      <c r="E55" s="143"/>
      <c r="F55" s="143"/>
      <c r="G55" s="67"/>
      <c r="H55" s="67"/>
      <c r="I55" s="68"/>
      <c r="J55" s="32" t="e">
        <f>J53+J54</f>
        <v>#REF!</v>
      </c>
      <c r="K55" s="145"/>
      <c r="L55" s="145"/>
      <c r="M55" s="145"/>
      <c r="N55" s="145"/>
      <c r="O55" s="61">
        <f>SUM(O53:O54)</f>
        <v>0</v>
      </c>
      <c r="P55" s="40">
        <f>SUM(P53:P54)</f>
        <v>0</v>
      </c>
      <c r="Q55" s="91">
        <f>SUM(Q53:Q54)</f>
        <v>0</v>
      </c>
    </row>
    <row r="56" spans="2:17">
      <c r="H56" s="22"/>
      <c r="J56" s="7"/>
    </row>
    <row r="57" spans="2:17">
      <c r="H57" s="22"/>
      <c r="J57" s="7"/>
    </row>
    <row r="58" spans="2:17">
      <c r="H58" s="24"/>
      <c r="J58" s="7"/>
    </row>
    <row r="60" spans="2:17">
      <c r="H60" s="22"/>
    </row>
    <row r="62" spans="2:17">
      <c r="H62" s="22"/>
      <c r="J62" s="6"/>
    </row>
    <row r="63" spans="2:17">
      <c r="J63" s="6"/>
    </row>
  </sheetData>
  <mergeCells count="19">
    <mergeCell ref="B1:Q1"/>
    <mergeCell ref="B55:F55"/>
    <mergeCell ref="K53:N53"/>
    <mergeCell ref="K54:N54"/>
    <mergeCell ref="K55:N55"/>
    <mergeCell ref="B53:F53"/>
    <mergeCell ref="B3:E3"/>
    <mergeCell ref="F3:J3"/>
    <mergeCell ref="C33:I33"/>
    <mergeCell ref="K3:Q3"/>
    <mergeCell ref="B2:Q2"/>
    <mergeCell ref="R37:T37"/>
    <mergeCell ref="B54:F54"/>
    <mergeCell ref="C6:I6"/>
    <mergeCell ref="C5:I5"/>
    <mergeCell ref="C16:I16"/>
    <mergeCell ref="C41:I41"/>
    <mergeCell ref="C45:I45"/>
    <mergeCell ref="C48:I48"/>
  </mergeCells>
  <conditionalFormatting sqref="E14">
    <cfRule type="expression" dxfId="3" priority="4" stopIfTrue="1">
      <formula>J14&lt;6</formula>
    </cfRule>
  </conditionalFormatting>
  <conditionalFormatting sqref="E17">
    <cfRule type="expression" dxfId="2" priority="6" stopIfTrue="1">
      <formula>J17&lt;6</formula>
    </cfRule>
  </conditionalFormatting>
  <conditionalFormatting sqref="E21">
    <cfRule type="expression" dxfId="1" priority="2" stopIfTrue="1">
      <formula>J21&lt;6</formula>
    </cfRule>
  </conditionalFormatting>
  <conditionalFormatting sqref="E26">
    <cfRule type="expression" dxfId="0" priority="1" stopIfTrue="1">
      <formula>J26&lt;6</formula>
    </cfRule>
  </conditionalFormatting>
  <pageMargins left="0.70866141732283472" right="0.70866141732283472" top="1.7322834645669292" bottom="0.74803149606299213" header="0.31496062992125984" footer="0.31496062992125984"/>
  <pageSetup paperSize="9" scale="80" orientation="landscape" horizontalDpi="360" verticalDpi="360" r:id="rId1"/>
  <rowBreaks count="2" manualBreakCount="2">
    <brk id="15" min="1" max="16" man="1"/>
    <brk id="32" min="1" max="16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L26"/>
  <sheetViews>
    <sheetView zoomScaleSheetLayoutView="100" workbookViewId="0">
      <selection activeCell="H14" sqref="H14"/>
    </sheetView>
  </sheetViews>
  <sheetFormatPr defaultColWidth="9.33203125" defaultRowHeight="12.75"/>
  <cols>
    <col min="1" max="1" width="9.33203125" style="1"/>
    <col min="2" max="2" width="8.5" style="1" bestFit="1" customWidth="1"/>
    <col min="3" max="3" width="32.5" style="1" bestFit="1" customWidth="1"/>
    <col min="4" max="4" width="18" style="1" customWidth="1"/>
    <col min="5" max="6" width="18.6640625" style="1" bestFit="1" customWidth="1"/>
    <col min="7" max="8" width="19" style="1" bestFit="1" customWidth="1"/>
    <col min="9" max="9" width="15.5" style="1" hidden="1" customWidth="1"/>
    <col min="10" max="10" width="9.83203125" style="1" customWidth="1"/>
    <col min="11" max="11" width="15.5" style="1" bestFit="1" customWidth="1"/>
    <col min="12" max="12" width="15.83203125" style="1" bestFit="1" customWidth="1"/>
    <col min="13" max="13" width="9.33203125" style="1"/>
    <col min="14" max="14" width="14.1640625" style="1" bestFit="1" customWidth="1"/>
    <col min="15" max="16384" width="9.33203125" style="1"/>
  </cols>
  <sheetData>
    <row r="2" spans="2:12" ht="14.25">
      <c r="B2" s="111"/>
      <c r="C2" s="111"/>
      <c r="D2" s="111"/>
      <c r="E2" s="111"/>
      <c r="F2" s="111"/>
      <c r="G2" s="111"/>
      <c r="H2" s="111"/>
      <c r="I2" s="111"/>
      <c r="J2" s="111"/>
    </row>
    <row r="3" spans="2:12" ht="14.25">
      <c r="B3" s="111"/>
      <c r="C3" s="111"/>
      <c r="D3" s="111"/>
      <c r="E3" s="111"/>
      <c r="F3" s="111"/>
      <c r="G3" s="111"/>
      <c r="H3" s="111"/>
      <c r="I3" s="111"/>
      <c r="J3" s="111"/>
    </row>
    <row r="4" spans="2:12" ht="14.25">
      <c r="B4" s="111"/>
      <c r="C4" s="111"/>
      <c r="D4" s="111"/>
      <c r="E4" s="111"/>
      <c r="F4" s="111"/>
      <c r="G4" s="111"/>
      <c r="H4" s="111"/>
      <c r="I4" s="111"/>
      <c r="J4" s="111"/>
    </row>
    <row r="5" spans="2:12" ht="15">
      <c r="B5" s="159" t="s">
        <v>175</v>
      </c>
      <c r="C5" s="159"/>
      <c r="D5" s="159"/>
      <c r="E5" s="159"/>
      <c r="F5" s="159"/>
      <c r="G5" s="159"/>
      <c r="H5" s="159"/>
      <c r="I5" s="111"/>
      <c r="J5" s="111"/>
    </row>
    <row r="6" spans="2:12" ht="14.25">
      <c r="B6" s="160" t="s">
        <v>168</v>
      </c>
      <c r="C6" s="161"/>
      <c r="D6" s="161"/>
      <c r="E6" s="161"/>
      <c r="F6" s="161"/>
      <c r="G6" s="161"/>
      <c r="H6" s="162"/>
      <c r="I6" s="112"/>
      <c r="J6" s="113"/>
      <c r="K6" s="10"/>
      <c r="L6" s="10"/>
    </row>
    <row r="7" spans="2:12" ht="18.75" customHeight="1">
      <c r="B7" s="163" t="s">
        <v>92</v>
      </c>
      <c r="C7" s="163"/>
      <c r="D7" s="163"/>
      <c r="E7" s="163"/>
      <c r="F7" s="163"/>
      <c r="G7" s="163"/>
      <c r="H7" s="163"/>
      <c r="I7" s="114"/>
      <c r="J7" s="113"/>
      <c r="K7" s="10"/>
      <c r="L7" s="10"/>
    </row>
    <row r="8" spans="2:12" ht="18.75" customHeight="1">
      <c r="B8" s="122" t="s">
        <v>93</v>
      </c>
      <c r="C8" s="122" t="s">
        <v>7</v>
      </c>
      <c r="D8" s="123" t="s">
        <v>94</v>
      </c>
      <c r="E8" s="123" t="s">
        <v>95</v>
      </c>
      <c r="F8" s="125" t="s">
        <v>96</v>
      </c>
      <c r="G8" s="125" t="s">
        <v>176</v>
      </c>
      <c r="H8" s="124" t="s">
        <v>8</v>
      </c>
      <c r="I8" s="116"/>
      <c r="J8" s="113"/>
      <c r="K8" s="16"/>
      <c r="L8" s="16"/>
    </row>
    <row r="9" spans="2:12" ht="18.75" customHeight="1">
      <c r="B9" s="126" t="s">
        <v>10</v>
      </c>
      <c r="C9" s="127" t="s">
        <v>174</v>
      </c>
      <c r="D9" s="128"/>
      <c r="E9" s="128"/>
      <c r="F9" s="128"/>
      <c r="G9" s="128"/>
      <c r="H9" s="129">
        <f>SUM(D9:G9)</f>
        <v>0</v>
      </c>
      <c r="I9" s="116"/>
      <c r="J9" s="113"/>
      <c r="K9" s="16"/>
      <c r="L9" s="16"/>
    </row>
    <row r="10" spans="2:12" ht="18.75" customHeight="1">
      <c r="B10" s="115" t="s">
        <v>4</v>
      </c>
      <c r="C10" s="121" t="s">
        <v>169</v>
      </c>
      <c r="D10" s="117"/>
      <c r="E10" s="117"/>
      <c r="F10" s="117"/>
      <c r="G10" s="117"/>
      <c r="H10" s="129">
        <f t="shared" ref="H10:H13" si="0">SUM(D10:G10)</f>
        <v>0</v>
      </c>
      <c r="I10" s="116"/>
      <c r="J10" s="113"/>
      <c r="K10" s="16"/>
      <c r="L10" s="16"/>
    </row>
    <row r="11" spans="2:12" ht="18.75" customHeight="1">
      <c r="B11" s="126" t="s">
        <v>43</v>
      </c>
      <c r="C11" s="127" t="s">
        <v>170</v>
      </c>
      <c r="D11" s="128"/>
      <c r="E11" s="128"/>
      <c r="F11" s="129"/>
      <c r="G11" s="128"/>
      <c r="H11" s="129">
        <f t="shared" si="0"/>
        <v>0</v>
      </c>
      <c r="I11" s="116"/>
      <c r="J11" s="113"/>
      <c r="K11" s="16"/>
      <c r="L11" s="16"/>
    </row>
    <row r="12" spans="2:12" ht="18.75" customHeight="1">
      <c r="B12" s="115" t="s">
        <v>11</v>
      </c>
      <c r="C12" s="121" t="s">
        <v>171</v>
      </c>
      <c r="D12" s="117"/>
      <c r="E12" s="117"/>
      <c r="F12" s="117"/>
      <c r="G12" s="118"/>
      <c r="H12" s="129"/>
      <c r="I12" s="116"/>
      <c r="J12" s="113"/>
      <c r="K12" s="16"/>
      <c r="L12" s="23"/>
    </row>
    <row r="13" spans="2:12" ht="18.75" customHeight="1">
      <c r="B13" s="126" t="s">
        <v>64</v>
      </c>
      <c r="C13" s="127" t="s">
        <v>172</v>
      </c>
      <c r="D13" s="128"/>
      <c r="E13" s="128"/>
      <c r="F13" s="129"/>
      <c r="G13" s="129"/>
      <c r="H13" s="129">
        <f t="shared" si="0"/>
        <v>0</v>
      </c>
      <c r="I13" s="116"/>
      <c r="J13" s="113"/>
      <c r="K13" s="92"/>
      <c r="L13" s="23"/>
    </row>
    <row r="14" spans="2:12" ht="18.75" customHeight="1">
      <c r="B14" s="115" t="s">
        <v>81</v>
      </c>
      <c r="C14" s="121" t="s">
        <v>173</v>
      </c>
      <c r="D14" s="117"/>
      <c r="E14" s="117"/>
      <c r="F14" s="118"/>
      <c r="G14" s="118"/>
      <c r="H14" s="129"/>
      <c r="I14" s="116"/>
      <c r="J14" s="113"/>
      <c r="K14" s="16"/>
      <c r="L14" s="23"/>
    </row>
    <row r="15" spans="2:12" ht="18.75" customHeight="1">
      <c r="B15" s="164" t="s">
        <v>97</v>
      </c>
      <c r="C15" s="165"/>
      <c r="D15" s="130">
        <f>SUM(D9:D14)</f>
        <v>0</v>
      </c>
      <c r="E15" s="130">
        <f>SUM(E9:E14)</f>
        <v>0</v>
      </c>
      <c r="F15" s="130">
        <f>SUM(F9:F14)</f>
        <v>0</v>
      </c>
      <c r="G15" s="131">
        <f>SUM(G9:G14)</f>
        <v>0</v>
      </c>
      <c r="H15" s="131">
        <f>SUM(H9:H14)</f>
        <v>0</v>
      </c>
      <c r="I15" s="116"/>
      <c r="J15" s="113"/>
      <c r="K15" s="16"/>
      <c r="L15" s="23"/>
    </row>
    <row r="16" spans="2:12" ht="18.75" customHeight="1">
      <c r="B16" s="119"/>
      <c r="C16" s="119"/>
      <c r="D16" s="120"/>
      <c r="E16" s="120"/>
      <c r="F16" s="120"/>
      <c r="G16" s="116"/>
      <c r="H16" s="116"/>
      <c r="I16" s="116"/>
      <c r="J16" s="113"/>
      <c r="K16" s="23"/>
      <c r="L16" s="23"/>
    </row>
    <row r="17" spans="1:12" ht="14.25">
      <c r="B17" s="111"/>
      <c r="C17" s="111"/>
      <c r="D17" s="111"/>
      <c r="E17" s="111"/>
      <c r="F17" s="111"/>
      <c r="G17" s="111"/>
      <c r="H17" s="111"/>
      <c r="I17" s="111"/>
      <c r="J17" s="111"/>
      <c r="L17" s="24"/>
    </row>
    <row r="18" spans="1:12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132"/>
      <c r="L18" s="24"/>
    </row>
    <row r="19" spans="1:12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</row>
    <row r="20" spans="1:12">
      <c r="A20" s="94"/>
      <c r="B20" s="94"/>
      <c r="C20" s="158"/>
      <c r="D20" s="158"/>
      <c r="E20" s="158"/>
      <c r="F20" s="158"/>
      <c r="G20" s="158"/>
      <c r="H20" s="158"/>
      <c r="I20" s="158"/>
      <c r="J20" s="158"/>
      <c r="K20" s="94"/>
      <c r="L20" s="22"/>
    </row>
    <row r="21" spans="1:12">
      <c r="A21" s="94"/>
      <c r="B21" s="94"/>
      <c r="C21" s="94"/>
      <c r="D21" s="94"/>
      <c r="E21" s="94"/>
      <c r="F21" s="94"/>
      <c r="G21" s="94"/>
      <c r="H21" s="94"/>
      <c r="I21" s="94"/>
      <c r="J21" s="94"/>
      <c r="K21" s="94"/>
    </row>
    <row r="22" spans="1:12">
      <c r="A22" s="94"/>
      <c r="B22" s="94"/>
      <c r="C22" s="94"/>
      <c r="D22" s="94"/>
      <c r="E22" s="94"/>
      <c r="F22" s="94"/>
      <c r="G22" s="94"/>
      <c r="H22" s="133"/>
      <c r="I22" s="94"/>
      <c r="J22" s="94"/>
      <c r="K22" s="94"/>
    </row>
    <row r="23" spans="1:12">
      <c r="H23" s="6"/>
    </row>
    <row r="25" spans="1:12">
      <c r="K25" s="6"/>
    </row>
    <row r="26" spans="1:12">
      <c r="K26" s="6"/>
    </row>
  </sheetData>
  <mergeCells count="5">
    <mergeCell ref="C20:J20"/>
    <mergeCell ref="B5:H5"/>
    <mergeCell ref="B6:H6"/>
    <mergeCell ref="B7:H7"/>
    <mergeCell ref="B15:C1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Planilha2</vt:lpstr>
      <vt:lpstr>Cronograma 3</vt:lpstr>
      <vt:lpstr>Planilha2!Area_de_impressao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20230814140440EDITAL COMPLETO TP010-2023.pdf</dc:title>
  <dc:creator>Usuario</dc:creator>
  <cp:lastModifiedBy>SAAEI</cp:lastModifiedBy>
  <cp:lastPrinted>2026-06-22T20:03:58Z</cp:lastPrinted>
  <dcterms:created xsi:type="dcterms:W3CDTF">2023-08-24T18:28:30Z</dcterms:created>
  <dcterms:modified xsi:type="dcterms:W3CDTF">2026-07-06T18:41:13Z</dcterms:modified>
</cp:coreProperties>
</file>